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gov.sharepoint.com/sites/-Tm-DOT-Website-Accessibility/Shared Documents/DOT ADA Accessibility/Bridge/2 - Remediated/"/>
    </mc:Choice>
  </mc:AlternateContent>
  <xr:revisionPtr revIDLastSave="13" documentId="13_ncr:1_{6E99FBA2-A5AB-4FC0-9484-7B2A272839C3}" xr6:coauthVersionLast="47" xr6:coauthVersionMax="47" xr10:uidLastSave="{3A27CC64-73F2-4108-94AA-882C98E6B3FE}"/>
  <bookViews>
    <workbookView xWindow="28680" yWindow="-375" windowWidth="29040" windowHeight="17520" firstSheet="1" activeTab="1" xr2:uid="{C5BA4FFA-3AD0-4A33-A280-7BF08DDDC347}"/>
  </bookViews>
  <sheets>
    <sheet name="Drainage Areas Summary Table" sheetId="1" r:id="rId1"/>
    <sheet name="Inlet Summary Table" sheetId="2" r:id="rId2"/>
    <sheet name="Storm Drain Pipe Summary Table" sheetId="3" r:id="rId3"/>
    <sheet name="City Cost Participation Summary" sheetId="4" r:id="rId4"/>
  </sheets>
  <definedNames>
    <definedName name="_xlnm.Print_Area" localSheetId="3">'City Cost Participation Summary'!$A:$M</definedName>
    <definedName name="_xlnm.Print_Area" localSheetId="0">'Drainage Areas Summary Table'!$A:$G</definedName>
    <definedName name="_xlnm.Print_Area" localSheetId="1">'Inlet Summary Table'!$A:$O</definedName>
    <definedName name="_xlnm.Print_Area" localSheetId="2">'Storm Drain Pipe Summary Table'!$A:$M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" l="1"/>
  <c r="K21" i="4"/>
  <c r="J21" i="4"/>
  <c r="I21" i="4"/>
  <c r="G21" i="4"/>
  <c r="K36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1" i="4"/>
  <c r="G22" i="4"/>
  <c r="G23" i="4"/>
  <c r="G24" i="4"/>
  <c r="G25" i="4"/>
  <c r="G26" i="4"/>
  <c r="G27" i="4"/>
  <c r="G28" i="4"/>
  <c r="G29" i="4"/>
  <c r="G30" i="4"/>
  <c r="G31" i="4"/>
  <c r="I31" i="4" s="1"/>
  <c r="J31" i="4" s="1"/>
  <c r="G32" i="4"/>
  <c r="G33" i="4"/>
  <c r="G34" i="4"/>
  <c r="H22" i="4"/>
  <c r="H23" i="4"/>
  <c r="I23" i="4" s="1"/>
  <c r="J23" i="4" s="1"/>
  <c r="H24" i="4"/>
  <c r="H25" i="4"/>
  <c r="H26" i="4"/>
  <c r="H27" i="4"/>
  <c r="H28" i="4"/>
  <c r="H29" i="4"/>
  <c r="H30" i="4"/>
  <c r="H31" i="4"/>
  <c r="H32" i="4"/>
  <c r="H33" i="4"/>
  <c r="H34" i="4"/>
  <c r="H21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3" i="3"/>
  <c r="I30" i="4" l="1"/>
  <c r="J30" i="4" s="1"/>
  <c r="I32" i="4"/>
  <c r="J32" i="4" s="1"/>
  <c r="I34" i="4"/>
  <c r="J34" i="4" s="1"/>
  <c r="I26" i="4"/>
  <c r="I24" i="4"/>
  <c r="J24" i="4" s="1"/>
  <c r="I33" i="4"/>
  <c r="J33" i="4" s="1"/>
  <c r="I22" i="4"/>
  <c r="J22" i="4" s="1"/>
  <c r="I28" i="4"/>
  <c r="J28" i="4" s="1"/>
  <c r="I27" i="4"/>
  <c r="J27" i="4" s="1"/>
  <c r="I25" i="4"/>
  <c r="J25" i="4" s="1"/>
  <c r="J26" i="4"/>
  <c r="I29" i="4"/>
  <c r="J29" i="4" s="1"/>
  <c r="H36" i="4"/>
  <c r="L36" i="4" l="1"/>
  <c r="M36" i="4" l="1"/>
</calcChain>
</file>

<file path=xl/sharedStrings.xml><?xml version="1.0" encoding="utf-8"?>
<sst xmlns="http://schemas.openxmlformats.org/spreadsheetml/2006/main" count="210" uniqueCount="127">
  <si>
    <t>Drainage Areas Summary Table</t>
  </si>
  <si>
    <t>Location</t>
  </si>
  <si>
    <t>Drainage Area
(acres)</t>
  </si>
  <si>
    <t>Rational C
Value</t>
  </si>
  <si>
    <t>Time of Concentration
(min)</t>
  </si>
  <si>
    <t>Rainfall Intensity
(in/hr)</t>
  </si>
  <si>
    <t>Peak Discharge
(cfs)</t>
  </si>
  <si>
    <t>Design Event</t>
  </si>
  <si>
    <t>1A</t>
  </si>
  <si>
    <t>10 Year</t>
  </si>
  <si>
    <t>1B</t>
  </si>
  <si>
    <t>1C</t>
  </si>
  <si>
    <t>1D</t>
  </si>
  <si>
    <t>2A</t>
  </si>
  <si>
    <t>2B</t>
  </si>
  <si>
    <t>3A</t>
  </si>
  <si>
    <t>3B</t>
  </si>
  <si>
    <t>4A</t>
  </si>
  <si>
    <t>4B</t>
  </si>
  <si>
    <t>6A</t>
  </si>
  <si>
    <t>6B</t>
  </si>
  <si>
    <t>Inlet Summary Table</t>
  </si>
  <si>
    <t>Input Discharges</t>
  </si>
  <si>
    <t>Pavement/Gutter Info</t>
  </si>
  <si>
    <t>Slotted Drain/Inlet Info</t>
  </si>
  <si>
    <t>Inlet Calculations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</si>
  <si>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base
</t>
    </r>
    <r>
      <rPr>
        <b/>
        <sz val="10"/>
        <color theme="1"/>
        <rFont val="Calibri"/>
        <family val="2"/>
        <scheme val="minor"/>
      </rPr>
      <t>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</si>
  <si>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carryover
</t>
    </r>
    <r>
      <rPr>
        <b/>
        <sz val="10"/>
        <color theme="1"/>
        <rFont val="Calibri"/>
        <family val="2"/>
        <scheme val="minor"/>
      </rPr>
      <t>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</si>
  <si>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 xml:space="preserve">total
</t>
    </r>
    <r>
      <rPr>
        <b/>
        <sz val="10"/>
        <color theme="1"/>
        <rFont val="Calibri"/>
        <family val="2"/>
        <scheme val="minor"/>
      </rPr>
      <t>(cfs)</t>
    </r>
  </si>
  <si>
    <t>Longitudinal
Slope
(ft/ft)</t>
  </si>
  <si>
    <t>Pavement
Cross-Slope
(ft/ft)</t>
  </si>
  <si>
    <t>Gutter
Cross-Slope
(ft/ft)</t>
  </si>
  <si>
    <t>Slot
Length
(ft)</t>
  </si>
  <si>
    <t>Inlet Type</t>
  </si>
  <si>
    <t>Inlet
Length
(ft)</t>
  </si>
  <si>
    <t>Inlet
Width
(ft)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</si>
  <si>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captured</t>
    </r>
    <r>
      <rPr>
        <b/>
        <sz val="10"/>
        <color theme="1"/>
        <rFont val="Calibri"/>
        <family val="2"/>
        <scheme val="minor"/>
      </rPr>
      <t xml:space="preserve"> (cfs)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</si>
  <si>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bypass</t>
    </r>
    <r>
      <rPr>
        <b/>
        <sz val="10"/>
        <color theme="1"/>
        <rFont val="Calibri"/>
        <family val="2"/>
        <scheme val="minor"/>
      </rPr>
      <t xml:space="preserve"> (cfs)</t>
    </r>
  </si>
  <si>
    <t>Allowable
Spread
(ft)</t>
  </si>
  <si>
    <t>Computed
Spread
(ft)</t>
  </si>
  <si>
    <t>Type 2 - Double</t>
  </si>
  <si>
    <t>Type 2</t>
  </si>
  <si>
    <t>Storm Drain Pipe Summary Table</t>
  </si>
  <si>
    <t>Pipe ID</t>
  </si>
  <si>
    <t>Start
Node</t>
  </si>
  <si>
    <t>Stop
Node</t>
  </si>
  <si>
    <t>Pipe
Diameter
(in)</t>
  </si>
  <si>
    <t>Invert
(Start)</t>
  </si>
  <si>
    <t>Invert
(Stop)</t>
  </si>
  <si>
    <t>Pipe
Slope
(ft/ft)</t>
  </si>
  <si>
    <t>Pipe
Material</t>
  </si>
  <si>
    <t>Manning's
n</t>
  </si>
  <si>
    <t>Pipe
Flow
(cfs)</t>
  </si>
  <si>
    <t>Pipe
Velocity
(ft/s)</t>
  </si>
  <si>
    <t>80% Full
Depth
(ft)</t>
  </si>
  <si>
    <t>Calculated
Flow Depth
(ft)</t>
  </si>
  <si>
    <t>MH-1</t>
  </si>
  <si>
    <t>MH-2</t>
  </si>
  <si>
    <t>Concrete</t>
  </si>
  <si>
    <t>CB-1A</t>
  </si>
  <si>
    <t>CB-1B</t>
  </si>
  <si>
    <t>CB-1C</t>
  </si>
  <si>
    <t>CB-1D</t>
  </si>
  <si>
    <t>OF-2</t>
  </si>
  <si>
    <t>CB-2A</t>
  </si>
  <si>
    <t>CB-2B</t>
  </si>
  <si>
    <t>MH-3</t>
  </si>
  <si>
    <t>CB-3A</t>
  </si>
  <si>
    <t>CB-3B</t>
  </si>
  <si>
    <t>MH-4</t>
  </si>
  <si>
    <t>CB-4A</t>
  </si>
  <si>
    <t>CB-4B</t>
  </si>
  <si>
    <t>MH-5</t>
  </si>
  <si>
    <t>MH-6</t>
  </si>
  <si>
    <t>CB-6A</t>
  </si>
  <si>
    <t>CB-6B</t>
  </si>
  <si>
    <t>City Cost Participation Summary Table</t>
  </si>
  <si>
    <t>Project Participation:</t>
  </si>
  <si>
    <t>Federal:</t>
  </si>
  <si>
    <t>State:</t>
  </si>
  <si>
    <t>City:</t>
  </si>
  <si>
    <t>Price Bid Price Estimates:</t>
  </si>
  <si>
    <t>Spec</t>
  </si>
  <si>
    <t>Code</t>
  </si>
  <si>
    <t>Item Description</t>
  </si>
  <si>
    <t>Size</t>
  </si>
  <si>
    <t>Unit Cost</t>
  </si>
  <si>
    <t>PIPE CONDUIT 15IN-STORM DRAIN</t>
  </si>
  <si>
    <t>PIPE CONDUIT 18IN-STORM DRAIN</t>
  </si>
  <si>
    <t>PIPE CONDUIT 24IN-STORM DRAIN</t>
  </si>
  <si>
    <t>PIPE CONDUIT 30IN-STORM DRAIN</t>
  </si>
  <si>
    <t>PIPE CONDUIT 36IN-STORM DRAIN</t>
  </si>
  <si>
    <t>PIPE CONDUIT 42IN-STORM DRAIN</t>
  </si>
  <si>
    <t>PIPE CONDUIT 36IN-JACKED OR BORED</t>
  </si>
  <si>
    <t>36 JB</t>
  </si>
  <si>
    <t>PIPE CONDUIT ARCH 51IN X 31IN</t>
  </si>
  <si>
    <t>42 Arch</t>
  </si>
  <si>
    <t>Trunk Line Cost Participation:</t>
  </si>
  <si>
    <t>Conduit Name</t>
  </si>
  <si>
    <t>Size
(inches)</t>
  </si>
  <si>
    <t>Length
(feet)</t>
  </si>
  <si>
    <t>System Total Flow
(cfs)</t>
  </si>
  <si>
    <t>Corridor Total Flow (cfs)</t>
  </si>
  <si>
    <t>City Flow (cfs)</t>
  </si>
  <si>
    <t>City Percentage
(Q Participation)</t>
  </si>
  <si>
    <t>Total Cost</t>
  </si>
  <si>
    <t>(1)
City Cost
(Q Participation)</t>
  </si>
  <si>
    <t>(2)
City Cost
(Project Participation)</t>
  </si>
  <si>
    <t>City Cost
(1+2)</t>
  </si>
  <si>
    <t>State Cost</t>
  </si>
  <si>
    <t>Federal Cost</t>
  </si>
  <si>
    <t>CO-1</t>
  </si>
  <si>
    <t>CO-2</t>
  </si>
  <si>
    <t>CO-3</t>
  </si>
  <si>
    <t>CO-4</t>
  </si>
  <si>
    <t>CO-5</t>
  </si>
  <si>
    <t>CO-6</t>
  </si>
  <si>
    <t>CO-7</t>
  </si>
  <si>
    <t>CO-8</t>
  </si>
  <si>
    <t>CO-9</t>
  </si>
  <si>
    <t>CO-10</t>
  </si>
  <si>
    <t>CO-11</t>
  </si>
  <si>
    <t>CO-12</t>
  </si>
  <si>
    <t>CO-13</t>
  </si>
  <si>
    <t>CO-14</t>
  </si>
  <si>
    <t>Total:</t>
  </si>
  <si>
    <t>Total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</si>
</sst>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91B2-F805-42E0-B3B3-B5A5C7B4DD8D}">
  <sheetPr>
    <pageSetUpPr fitToPage="1"/>
  </sheetPr>
  <dimension ref="A1:G25"/>
  <sheetViews>
    <sheetView workbookViewId="0">
      <selection activeCell="K8" sqref="K8"/>
    </sheetView>
  </sheetViews>
  <sheetFormatPr defaultRowHeight="15" x14ac:dyDescent="0.25"/>
  <cols>
    <col min="1" max="1" width="11" customWidth="1"/>
    <col min="2" max="2" width="14" customWidth="1"/>
    <col min="3" max="3" width="11.28515625" customWidth="1"/>
    <col min="4" max="4" width="13.7109375" customWidth="1"/>
    <col min="5" max="5" width="11.42578125" customWidth="1"/>
    <col min="6" max="6" width="14.7109375" customWidth="1"/>
    <col min="7" max="7" width="14.42578125" customWidth="1"/>
  </cols>
  <sheetData>
    <row r="1" spans="1:7" ht="21.75" customHeight="1" x14ac:dyDescent="0.35">
      <c r="A1" s="33" t="s">
        <v>0</v>
      </c>
      <c r="B1" s="33"/>
      <c r="C1" s="33"/>
      <c r="D1" s="33"/>
      <c r="E1" s="33"/>
      <c r="F1" s="33"/>
      <c r="G1" s="33"/>
    </row>
    <row r="2" spans="1:7" ht="4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spans="1:7" x14ac:dyDescent="0.25">
      <c r="A3" s="1" t="s">
        <v>8</v>
      </c>
      <c r="B3" s="1">
        <v>0.622</v>
      </c>
      <c r="C3" s="1">
        <v>0.4</v>
      </c>
      <c r="D3" s="1">
        <v>7.5</v>
      </c>
      <c r="E3" s="1">
        <v>5.97</v>
      </c>
      <c r="F3" s="1">
        <v>1.49</v>
      </c>
      <c r="G3" s="1" t="s">
        <v>9</v>
      </c>
    </row>
    <row r="4" spans="1:7" x14ac:dyDescent="0.25">
      <c r="A4" s="1" t="s">
        <v>10</v>
      </c>
      <c r="B4" s="1">
        <v>0.39200000000000002</v>
      </c>
      <c r="C4" s="1">
        <v>0.4</v>
      </c>
      <c r="D4" s="1">
        <v>5</v>
      </c>
      <c r="E4" s="1">
        <v>7.02</v>
      </c>
      <c r="F4" s="1">
        <v>1.1000000000000001</v>
      </c>
      <c r="G4" s="1" t="s">
        <v>9</v>
      </c>
    </row>
    <row r="5" spans="1:7" x14ac:dyDescent="0.25">
      <c r="A5" s="1" t="s">
        <v>11</v>
      </c>
      <c r="B5" s="1">
        <v>0.82799999999999996</v>
      </c>
      <c r="C5" s="1">
        <v>0.45</v>
      </c>
      <c r="D5" s="1">
        <v>10</v>
      </c>
      <c r="E5" s="1">
        <v>5.22</v>
      </c>
      <c r="F5" s="1">
        <v>1.95</v>
      </c>
      <c r="G5" s="1" t="s">
        <v>9</v>
      </c>
    </row>
    <row r="6" spans="1:7" x14ac:dyDescent="0.25">
      <c r="A6" s="1" t="s">
        <v>12</v>
      </c>
      <c r="B6" s="1">
        <v>0.39800000000000002</v>
      </c>
      <c r="C6" s="1">
        <v>0.45</v>
      </c>
      <c r="D6" s="1">
        <v>5</v>
      </c>
      <c r="E6" s="1">
        <v>7.02</v>
      </c>
      <c r="F6" s="1">
        <v>1.26</v>
      </c>
      <c r="G6" s="1" t="s">
        <v>9</v>
      </c>
    </row>
    <row r="7" spans="1:7" x14ac:dyDescent="0.25">
      <c r="A7" s="1" t="s">
        <v>13</v>
      </c>
      <c r="B7" s="1">
        <v>0.61899999999999999</v>
      </c>
      <c r="C7" s="1">
        <v>0.5</v>
      </c>
      <c r="D7" s="1">
        <v>5</v>
      </c>
      <c r="E7" s="1">
        <v>7.02</v>
      </c>
      <c r="F7" s="1">
        <v>2.17</v>
      </c>
      <c r="G7" s="1" t="s">
        <v>9</v>
      </c>
    </row>
    <row r="8" spans="1:7" x14ac:dyDescent="0.25">
      <c r="A8" s="1" t="s">
        <v>14</v>
      </c>
      <c r="B8" s="1">
        <v>0.63</v>
      </c>
      <c r="C8" s="1">
        <v>0.45</v>
      </c>
      <c r="D8" s="1">
        <v>7.5</v>
      </c>
      <c r="E8" s="1">
        <v>5.97</v>
      </c>
      <c r="F8" s="1">
        <v>1.69</v>
      </c>
      <c r="G8" s="1" t="s">
        <v>9</v>
      </c>
    </row>
    <row r="9" spans="1:7" x14ac:dyDescent="0.25">
      <c r="A9" s="1" t="s">
        <v>15</v>
      </c>
      <c r="B9" s="1">
        <v>0.54300000000000004</v>
      </c>
      <c r="C9" s="1">
        <v>0.5</v>
      </c>
      <c r="D9" s="1">
        <v>5</v>
      </c>
      <c r="E9" s="1">
        <v>7.02</v>
      </c>
      <c r="F9" s="1">
        <v>1.91</v>
      </c>
      <c r="G9" s="1" t="s">
        <v>9</v>
      </c>
    </row>
    <row r="10" spans="1:7" x14ac:dyDescent="0.25">
      <c r="A10" s="1" t="s">
        <v>16</v>
      </c>
      <c r="B10" s="1">
        <v>0.90700000000000003</v>
      </c>
      <c r="C10" s="1">
        <v>0.4</v>
      </c>
      <c r="D10" s="1">
        <v>7.5</v>
      </c>
      <c r="E10" s="1">
        <v>5.97</v>
      </c>
      <c r="F10" s="1">
        <v>2.17</v>
      </c>
      <c r="G10" s="1" t="s">
        <v>9</v>
      </c>
    </row>
    <row r="11" spans="1:7" x14ac:dyDescent="0.25">
      <c r="A11" s="1" t="s">
        <v>17</v>
      </c>
      <c r="B11" s="1">
        <v>0.432</v>
      </c>
      <c r="C11" s="1">
        <v>0.5</v>
      </c>
      <c r="D11" s="1">
        <v>5</v>
      </c>
      <c r="E11" s="1">
        <v>7.02</v>
      </c>
      <c r="F11" s="1">
        <v>1.52</v>
      </c>
      <c r="G11" s="1" t="s">
        <v>9</v>
      </c>
    </row>
    <row r="12" spans="1:7" x14ac:dyDescent="0.25">
      <c r="A12" s="1" t="s">
        <v>18</v>
      </c>
      <c r="B12" s="1">
        <v>0.59</v>
      </c>
      <c r="C12" s="1">
        <v>0.4</v>
      </c>
      <c r="D12" s="1">
        <v>5</v>
      </c>
      <c r="E12" s="1">
        <v>7.02</v>
      </c>
      <c r="F12" s="1">
        <v>1.66</v>
      </c>
      <c r="G12" s="1" t="s">
        <v>9</v>
      </c>
    </row>
    <row r="13" spans="1:7" x14ac:dyDescent="0.25">
      <c r="A13" s="1" t="s">
        <v>19</v>
      </c>
      <c r="B13" s="1">
        <v>0.59199999999999997</v>
      </c>
      <c r="C13" s="1">
        <v>0.45</v>
      </c>
      <c r="D13" s="1">
        <v>5</v>
      </c>
      <c r="E13" s="1">
        <v>7.02</v>
      </c>
      <c r="F13" s="1">
        <v>1.87</v>
      </c>
      <c r="G13" s="1" t="s">
        <v>9</v>
      </c>
    </row>
    <row r="14" spans="1:7" x14ac:dyDescent="0.25">
      <c r="A14" s="1" t="s">
        <v>20</v>
      </c>
      <c r="B14" s="1">
        <v>0.88200000000000001</v>
      </c>
      <c r="C14" s="1">
        <v>0.45</v>
      </c>
      <c r="D14" s="1">
        <v>5</v>
      </c>
      <c r="E14" s="1">
        <v>7.02</v>
      </c>
      <c r="F14" s="1">
        <v>2.78</v>
      </c>
      <c r="G14" s="1" t="s">
        <v>9</v>
      </c>
    </row>
    <row r="15" spans="1:7" x14ac:dyDescent="0.25">
      <c r="A15" s="8"/>
      <c r="B15" s="8"/>
      <c r="C15" s="8"/>
      <c r="D15" s="8"/>
      <c r="E15" s="8"/>
      <c r="F15" s="8"/>
      <c r="G15" s="8"/>
    </row>
    <row r="16" spans="1:7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</sheetData>
  <mergeCells count="1">
    <mergeCell ref="A1:G1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EE8D-E14F-4B23-B0D2-D866B31ADCCA}">
  <sheetPr>
    <pageSetUpPr fitToPage="1"/>
  </sheetPr>
  <dimension ref="A1:O25"/>
  <sheetViews>
    <sheetView tabSelected="1" workbookViewId="0">
      <selection activeCell="D24" sqref="D24"/>
    </sheetView>
  </sheetViews>
  <sheetFormatPr defaultColWidth="9.140625" defaultRowHeight="15" x14ac:dyDescent="0.25"/>
  <cols>
    <col min="1" max="1" width="11" style="4" customWidth="1"/>
    <col min="2" max="4" width="8.42578125" style="4" customWidth="1"/>
    <col min="5" max="5" width="10.7109375" style="4" customWidth="1"/>
    <col min="6" max="6" width="10.140625" style="4" customWidth="1"/>
    <col min="7" max="7" width="11.140625" style="4" customWidth="1"/>
    <col min="8" max="8" width="6.42578125" style="4" customWidth="1"/>
    <col min="9" max="9" width="14" style="4" customWidth="1"/>
    <col min="10" max="11" width="6.42578125" style="4" customWidth="1"/>
    <col min="12" max="13" width="8.42578125" style="4" customWidth="1"/>
    <col min="14" max="14" width="8.5703125" style="4" customWidth="1"/>
    <col min="15" max="15" width="9.85546875" style="4" customWidth="1"/>
    <col min="16" max="16384" width="9.140625" style="4"/>
  </cols>
  <sheetData>
    <row r="1" spans="1:15" ht="21" x14ac:dyDescent="0.3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4" t="s">
        <v>1</v>
      </c>
      <c r="B2" s="36" t="s">
        <v>22</v>
      </c>
      <c r="C2" s="37"/>
      <c r="D2" s="38"/>
      <c r="E2" s="36" t="s">
        <v>23</v>
      </c>
      <c r="F2" s="37"/>
      <c r="G2" s="38"/>
      <c r="H2" s="36" t="s">
        <v>24</v>
      </c>
      <c r="I2" s="37"/>
      <c r="J2" s="37"/>
      <c r="K2" s="38"/>
      <c r="L2" s="36" t="s">
        <v>25</v>
      </c>
      <c r="M2" s="37"/>
      <c r="N2" s="37"/>
      <c r="O2" s="38"/>
    </row>
    <row r="3" spans="1:15" ht="45" customHeight="1" x14ac:dyDescent="0.25">
      <c r="A3" s="35"/>
      <c r="B3" s="6" t="s">
        <v>26</v>
      </c>
      <c r="C3" s="6" t="s">
        <v>27</v>
      </c>
      <c r="D3" s="6" t="s">
        <v>28</v>
      </c>
      <c r="E3" s="6" t="s">
        <v>29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  <c r="K3" s="6" t="s">
        <v>35</v>
      </c>
      <c r="L3" s="6" t="s">
        <v>36</v>
      </c>
      <c r="M3" s="6" t="s">
        <v>37</v>
      </c>
      <c r="N3" s="7" t="s">
        <v>38</v>
      </c>
      <c r="O3" s="6" t="s">
        <v>39</v>
      </c>
    </row>
    <row r="4" spans="1:15" x14ac:dyDescent="0.25">
      <c r="A4" s="5" t="s">
        <v>8</v>
      </c>
      <c r="B4" s="5">
        <v>1.49</v>
      </c>
      <c r="C4" s="5">
        <v>0</v>
      </c>
      <c r="D4" s="5">
        <v>1.49</v>
      </c>
      <c r="E4" s="5">
        <v>0</v>
      </c>
      <c r="F4" s="5">
        <v>2.1000000000000001E-2</v>
      </c>
      <c r="G4" s="5">
        <v>5.6000000000000001E-2</v>
      </c>
      <c r="H4" s="5"/>
      <c r="I4" s="5" t="s">
        <v>40</v>
      </c>
      <c r="J4" s="5">
        <v>5.88</v>
      </c>
      <c r="K4" s="5">
        <v>1.48</v>
      </c>
      <c r="L4" s="5">
        <v>1.49</v>
      </c>
      <c r="M4" s="5">
        <v>0</v>
      </c>
      <c r="N4" s="5">
        <v>12</v>
      </c>
      <c r="O4" s="5">
        <v>6.58</v>
      </c>
    </row>
    <row r="5" spans="1:15" x14ac:dyDescent="0.25">
      <c r="A5" s="5" t="s">
        <v>10</v>
      </c>
      <c r="B5" s="5">
        <v>1.1000000000000001</v>
      </c>
      <c r="C5" s="5">
        <v>0</v>
      </c>
      <c r="D5" s="5">
        <v>1.1000000000000001</v>
      </c>
      <c r="E5" s="5">
        <v>0</v>
      </c>
      <c r="F5" s="5">
        <v>2.1000000000000001E-2</v>
      </c>
      <c r="G5" s="5">
        <v>5.6000000000000001E-2</v>
      </c>
      <c r="H5" s="5"/>
      <c r="I5" s="5" t="s">
        <v>41</v>
      </c>
      <c r="J5" s="5">
        <v>2.94</v>
      </c>
      <c r="K5" s="5">
        <v>1.48</v>
      </c>
      <c r="L5" s="5">
        <v>1.1000000000000001</v>
      </c>
      <c r="M5" s="5">
        <v>0</v>
      </c>
      <c r="N5" s="5">
        <v>12</v>
      </c>
      <c r="O5" s="5">
        <v>7.06</v>
      </c>
    </row>
    <row r="6" spans="1:15" x14ac:dyDescent="0.25">
      <c r="A6" s="5" t="s">
        <v>11</v>
      </c>
      <c r="B6" s="5">
        <v>1.95</v>
      </c>
      <c r="C6" s="5">
        <v>0</v>
      </c>
      <c r="D6" s="5">
        <v>1.95</v>
      </c>
      <c r="E6" s="5">
        <v>0</v>
      </c>
      <c r="F6" s="5">
        <v>2.1000000000000001E-2</v>
      </c>
      <c r="G6" s="5">
        <v>5.6000000000000001E-2</v>
      </c>
      <c r="H6" s="5"/>
      <c r="I6" s="5" t="s">
        <v>40</v>
      </c>
      <c r="J6" s="5">
        <v>5.88</v>
      </c>
      <c r="K6" s="5">
        <v>1.48</v>
      </c>
      <c r="L6" s="5">
        <v>1.95</v>
      </c>
      <c r="M6" s="5">
        <v>0</v>
      </c>
      <c r="N6" s="5">
        <v>12</v>
      </c>
      <c r="O6" s="5">
        <v>8.01</v>
      </c>
    </row>
    <row r="7" spans="1:15" x14ac:dyDescent="0.25">
      <c r="A7" s="5" t="s">
        <v>12</v>
      </c>
      <c r="B7" s="5">
        <v>1.26</v>
      </c>
      <c r="C7" s="5">
        <v>0</v>
      </c>
      <c r="D7" s="5">
        <v>1.26</v>
      </c>
      <c r="E7" s="5">
        <v>0</v>
      </c>
      <c r="F7" s="5">
        <v>2.1000000000000001E-2</v>
      </c>
      <c r="G7" s="5">
        <v>5.6000000000000001E-2</v>
      </c>
      <c r="H7" s="5"/>
      <c r="I7" s="5" t="s">
        <v>41</v>
      </c>
      <c r="J7" s="5">
        <v>2.94</v>
      </c>
      <c r="K7" s="5">
        <v>1.48</v>
      </c>
      <c r="L7" s="5">
        <v>1.26</v>
      </c>
      <c r="M7" s="5">
        <v>0</v>
      </c>
      <c r="N7" s="5">
        <v>12</v>
      </c>
      <c r="O7" s="5">
        <v>8.01</v>
      </c>
    </row>
    <row r="8" spans="1:15" x14ac:dyDescent="0.25">
      <c r="A8" s="5" t="s">
        <v>13</v>
      </c>
      <c r="B8" s="5">
        <v>2.17</v>
      </c>
      <c r="C8" s="5">
        <v>0</v>
      </c>
      <c r="D8" s="5">
        <v>2.17</v>
      </c>
      <c r="E8" s="5">
        <v>0</v>
      </c>
      <c r="F8" s="5">
        <v>2.1000000000000001E-2</v>
      </c>
      <c r="G8" s="5">
        <v>5.6000000000000001E-2</v>
      </c>
      <c r="H8" s="5"/>
      <c r="I8" s="5" t="s">
        <v>41</v>
      </c>
      <c r="J8" s="5">
        <v>2.94</v>
      </c>
      <c r="K8" s="5">
        <v>1.48</v>
      </c>
      <c r="L8" s="5">
        <v>2.17</v>
      </c>
      <c r="M8" s="5">
        <v>0</v>
      </c>
      <c r="N8" s="5">
        <v>12</v>
      </c>
      <c r="O8" s="5">
        <v>11.34</v>
      </c>
    </row>
    <row r="9" spans="1:15" x14ac:dyDescent="0.25">
      <c r="A9" s="5" t="s">
        <v>14</v>
      </c>
      <c r="B9" s="5">
        <v>1.69</v>
      </c>
      <c r="C9" s="5">
        <v>0</v>
      </c>
      <c r="D9" s="5">
        <v>1.69</v>
      </c>
      <c r="E9" s="5">
        <v>0</v>
      </c>
      <c r="F9" s="5">
        <v>2.1000000000000001E-2</v>
      </c>
      <c r="G9" s="5">
        <v>5.6000000000000001E-2</v>
      </c>
      <c r="H9" s="5"/>
      <c r="I9" s="5" t="s">
        <v>41</v>
      </c>
      <c r="J9" s="5">
        <v>2.94</v>
      </c>
      <c r="K9" s="5">
        <v>1.48</v>
      </c>
      <c r="L9" s="5">
        <v>1.69</v>
      </c>
      <c r="M9" s="5">
        <v>0</v>
      </c>
      <c r="N9" s="5">
        <v>12</v>
      </c>
      <c r="O9" s="5">
        <v>9.44</v>
      </c>
    </row>
    <row r="10" spans="1:15" x14ac:dyDescent="0.25">
      <c r="A10" s="5" t="s">
        <v>15</v>
      </c>
      <c r="B10" s="5">
        <v>1.91</v>
      </c>
      <c r="C10" s="5">
        <v>0</v>
      </c>
      <c r="D10" s="5">
        <v>1.91</v>
      </c>
      <c r="E10" s="5">
        <v>0</v>
      </c>
      <c r="F10" s="5">
        <v>2.1000000000000001E-2</v>
      </c>
      <c r="G10" s="5">
        <v>5.6000000000000001E-2</v>
      </c>
      <c r="H10" s="5"/>
      <c r="I10" s="5" t="s">
        <v>41</v>
      </c>
      <c r="J10" s="5">
        <v>2.94</v>
      </c>
      <c r="K10" s="5">
        <v>1.48</v>
      </c>
      <c r="L10" s="5">
        <v>1.91</v>
      </c>
      <c r="M10" s="5">
        <v>0</v>
      </c>
      <c r="N10" s="5">
        <v>12</v>
      </c>
      <c r="O10" s="5">
        <v>10.39</v>
      </c>
    </row>
    <row r="11" spans="1:15" x14ac:dyDescent="0.25">
      <c r="A11" s="5" t="s">
        <v>16</v>
      </c>
      <c r="B11" s="5">
        <v>2.17</v>
      </c>
      <c r="C11" s="5">
        <v>0</v>
      </c>
      <c r="D11" s="5">
        <v>2.17</v>
      </c>
      <c r="E11" s="5">
        <v>0</v>
      </c>
      <c r="F11" s="5">
        <v>2.1000000000000001E-2</v>
      </c>
      <c r="G11" s="5">
        <v>5.6000000000000001E-2</v>
      </c>
      <c r="H11" s="5"/>
      <c r="I11" s="5" t="s">
        <v>41</v>
      </c>
      <c r="J11" s="5">
        <v>2.94</v>
      </c>
      <c r="K11" s="5">
        <v>1.48</v>
      </c>
      <c r="L11" s="5">
        <v>2.17</v>
      </c>
      <c r="M11" s="5">
        <v>0</v>
      </c>
      <c r="N11" s="5">
        <v>12</v>
      </c>
      <c r="O11" s="5">
        <v>11.34</v>
      </c>
    </row>
    <row r="12" spans="1:15" x14ac:dyDescent="0.25">
      <c r="A12" s="5" t="s">
        <v>17</v>
      </c>
      <c r="B12" s="5">
        <v>0.91</v>
      </c>
      <c r="C12" s="5">
        <v>0.01</v>
      </c>
      <c r="D12" s="5">
        <v>0.92</v>
      </c>
      <c r="E12" s="5">
        <v>4.0000000000000001E-3</v>
      </c>
      <c r="F12" s="5">
        <v>2.1000000000000001E-2</v>
      </c>
      <c r="G12" s="5">
        <v>5.6000000000000001E-2</v>
      </c>
      <c r="H12" s="5">
        <v>10</v>
      </c>
      <c r="I12" s="5" t="s">
        <v>41</v>
      </c>
      <c r="J12" s="5">
        <v>2.94</v>
      </c>
      <c r="K12" s="5">
        <v>1.48</v>
      </c>
      <c r="L12" s="5">
        <v>0.92</v>
      </c>
      <c r="M12" s="5">
        <v>0</v>
      </c>
      <c r="N12" s="5">
        <v>12</v>
      </c>
      <c r="O12" s="5">
        <v>7.72</v>
      </c>
    </row>
    <row r="13" spans="1:15" x14ac:dyDescent="0.25">
      <c r="A13" s="5" t="s">
        <v>18</v>
      </c>
      <c r="B13" s="5">
        <v>1.66</v>
      </c>
      <c r="C13" s="5">
        <v>0.09</v>
      </c>
      <c r="D13" s="5">
        <v>1.75</v>
      </c>
      <c r="E13" s="5">
        <v>4.0000000000000001E-3</v>
      </c>
      <c r="F13" s="5">
        <v>2.1000000000000001E-2</v>
      </c>
      <c r="G13" s="5">
        <v>5.6000000000000001E-2</v>
      </c>
      <c r="H13" s="5">
        <v>10</v>
      </c>
      <c r="I13" s="5" t="s">
        <v>41</v>
      </c>
      <c r="J13" s="5">
        <v>2.94</v>
      </c>
      <c r="K13" s="5">
        <v>1.48</v>
      </c>
      <c r="L13" s="5">
        <v>1.75</v>
      </c>
      <c r="M13" s="5">
        <v>0</v>
      </c>
      <c r="N13" s="5">
        <v>12</v>
      </c>
      <c r="O13" s="5">
        <v>9.9600000000000009</v>
      </c>
    </row>
    <row r="14" spans="1:15" x14ac:dyDescent="0.25">
      <c r="A14" s="5" t="s">
        <v>19</v>
      </c>
      <c r="B14" s="5">
        <v>1.87</v>
      </c>
      <c r="C14" s="5">
        <v>0</v>
      </c>
      <c r="D14" s="5">
        <v>1.87</v>
      </c>
      <c r="E14" s="5">
        <v>4.0000000000000001E-3</v>
      </c>
      <c r="F14" s="5">
        <v>2.1000000000000001E-2</v>
      </c>
      <c r="G14" s="5">
        <v>5.6000000000000001E-2</v>
      </c>
      <c r="H14" s="5">
        <v>10</v>
      </c>
      <c r="I14" s="5" t="s">
        <v>41</v>
      </c>
      <c r="J14" s="5">
        <v>2.94</v>
      </c>
      <c r="K14" s="5">
        <v>1.48</v>
      </c>
      <c r="L14" s="5">
        <v>1.86</v>
      </c>
      <c r="M14" s="5">
        <v>0.01</v>
      </c>
      <c r="N14" s="5">
        <v>12</v>
      </c>
      <c r="O14" s="5">
        <v>10.24</v>
      </c>
    </row>
    <row r="15" spans="1:15" x14ac:dyDescent="0.25">
      <c r="A15" s="5" t="s">
        <v>20</v>
      </c>
      <c r="B15" s="5">
        <v>2.78</v>
      </c>
      <c r="C15" s="5">
        <v>0</v>
      </c>
      <c r="D15" s="5">
        <v>2.78</v>
      </c>
      <c r="E15" s="5">
        <v>4.0000000000000001E-3</v>
      </c>
      <c r="F15" s="5">
        <v>2.1000000000000001E-2</v>
      </c>
      <c r="G15" s="5">
        <v>5.6000000000000001E-2</v>
      </c>
      <c r="H15" s="5">
        <v>10</v>
      </c>
      <c r="I15" s="5" t="s">
        <v>41</v>
      </c>
      <c r="J15" s="5">
        <v>2.94</v>
      </c>
      <c r="K15" s="5">
        <v>1.48</v>
      </c>
      <c r="L15" s="5">
        <v>2.69</v>
      </c>
      <c r="M15" s="5">
        <v>0.09</v>
      </c>
      <c r="N15" s="5">
        <v>12</v>
      </c>
      <c r="O15" s="5">
        <v>11.96</v>
      </c>
    </row>
    <row r="16" spans="1:1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</sheetData>
  <mergeCells count="6">
    <mergeCell ref="A1:O1"/>
    <mergeCell ref="A2:A3"/>
    <mergeCell ref="B2:D2"/>
    <mergeCell ref="E2:G2"/>
    <mergeCell ref="H2:K2"/>
    <mergeCell ref="L2:O2"/>
  </mergeCells>
  <conditionalFormatting sqref="O4:O15">
    <cfRule type="expression" dxfId="0" priority="1">
      <formula>O4&gt;N4</formula>
    </cfRule>
  </conditionalFormatting>
  <pageMargins left="0.7" right="0.7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6D8A-C540-42BF-8BD2-FF359B9A5A70}">
  <sheetPr>
    <pageSetUpPr fitToPage="1"/>
  </sheetPr>
  <dimension ref="A1:M25"/>
  <sheetViews>
    <sheetView workbookViewId="0">
      <selection activeCell="M3" sqref="M3"/>
    </sheetView>
  </sheetViews>
  <sheetFormatPr defaultColWidth="9.140625" defaultRowHeight="15" x14ac:dyDescent="0.25"/>
  <cols>
    <col min="1" max="1" width="9.7109375" style="4" customWidth="1"/>
    <col min="2" max="3" width="8" style="4" customWidth="1"/>
    <col min="4" max="4" width="9.5703125" style="4" customWidth="1"/>
    <col min="5" max="8" width="8.7109375" style="4" customWidth="1"/>
    <col min="9" max="9" width="10.42578125" style="4" customWidth="1"/>
    <col min="10" max="10" width="7.42578125" style="4" customWidth="1"/>
    <col min="11" max="11" width="8.42578125" style="4" customWidth="1"/>
    <col min="12" max="12" width="8.85546875" style="4" customWidth="1"/>
    <col min="13" max="13" width="10.85546875" style="4" customWidth="1"/>
    <col min="14" max="16384" width="9.140625" style="4"/>
  </cols>
  <sheetData>
    <row r="1" spans="1:13" ht="21" x14ac:dyDescent="0.35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45" customHeight="1" x14ac:dyDescent="0.25">
      <c r="A2" s="2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3" t="s">
        <v>48</v>
      </c>
      <c r="G2" s="3" t="s">
        <v>49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3" t="s">
        <v>55</v>
      </c>
    </row>
    <row r="3" spans="1:13" x14ac:dyDescent="0.25">
      <c r="A3" s="5">
        <v>1</v>
      </c>
      <c r="B3" s="5" t="s">
        <v>56</v>
      </c>
      <c r="C3" s="5" t="s">
        <v>57</v>
      </c>
      <c r="D3" s="5">
        <v>15</v>
      </c>
      <c r="E3" s="5">
        <v>894.54</v>
      </c>
      <c r="F3" s="5">
        <v>892.75</v>
      </c>
      <c r="G3" s="5">
        <v>6.0000000000000001E-3</v>
      </c>
      <c r="H3" s="5" t="s">
        <v>58</v>
      </c>
      <c r="I3" s="5">
        <v>1.2E-2</v>
      </c>
      <c r="J3" s="5">
        <v>6.08</v>
      </c>
      <c r="K3" s="5">
        <v>4.95</v>
      </c>
      <c r="L3" s="5">
        <f>0.8*D3/12</f>
        <v>1</v>
      </c>
      <c r="M3" s="5">
        <v>1</v>
      </c>
    </row>
    <row r="4" spans="1:13" x14ac:dyDescent="0.25">
      <c r="A4" s="5" t="s">
        <v>8</v>
      </c>
      <c r="B4" s="5" t="s">
        <v>59</v>
      </c>
      <c r="C4" s="5" t="s">
        <v>56</v>
      </c>
      <c r="D4" s="5">
        <v>15</v>
      </c>
      <c r="E4" s="5">
        <v>895.36</v>
      </c>
      <c r="F4" s="5">
        <v>894.54</v>
      </c>
      <c r="G4" s="5">
        <v>0.151</v>
      </c>
      <c r="H4" s="5" t="s">
        <v>58</v>
      </c>
      <c r="I4" s="5">
        <v>1.2E-2</v>
      </c>
      <c r="J4" s="5">
        <v>3.05</v>
      </c>
      <c r="K4" s="5">
        <v>14.67</v>
      </c>
      <c r="L4" s="5">
        <f t="shared" ref="L4:L20" si="0">0.8*D4/12</f>
        <v>1</v>
      </c>
      <c r="M4" s="5">
        <v>1.65</v>
      </c>
    </row>
    <row r="5" spans="1:13" x14ac:dyDescent="0.25">
      <c r="A5" s="5" t="s">
        <v>10</v>
      </c>
      <c r="B5" s="5" t="s">
        <v>60</v>
      </c>
      <c r="C5" s="5" t="s">
        <v>59</v>
      </c>
      <c r="D5" s="5">
        <v>15</v>
      </c>
      <c r="E5" s="5">
        <v>895.56</v>
      </c>
      <c r="F5" s="5">
        <v>895.36</v>
      </c>
      <c r="G5" s="5">
        <v>1.6E-2</v>
      </c>
      <c r="H5" s="5" t="s">
        <v>58</v>
      </c>
      <c r="I5" s="5">
        <v>1.2E-2</v>
      </c>
      <c r="J5" s="5">
        <v>1.36</v>
      </c>
      <c r="K5" s="5">
        <v>5.23</v>
      </c>
      <c r="L5" s="5">
        <f t="shared" si="0"/>
        <v>1</v>
      </c>
      <c r="M5" s="5">
        <v>0.7</v>
      </c>
    </row>
    <row r="6" spans="1:13" x14ac:dyDescent="0.25">
      <c r="A6" s="5" t="s">
        <v>11</v>
      </c>
      <c r="B6" s="5" t="s">
        <v>61</v>
      </c>
      <c r="C6" s="5" t="s">
        <v>56</v>
      </c>
      <c r="D6" s="5">
        <v>15</v>
      </c>
      <c r="E6" s="5">
        <v>895.36</v>
      </c>
      <c r="F6" s="5">
        <v>894.54</v>
      </c>
      <c r="G6" s="5">
        <v>3.5000000000000003E-2</v>
      </c>
      <c r="H6" s="5" t="s">
        <v>58</v>
      </c>
      <c r="I6" s="5">
        <v>1.2E-2</v>
      </c>
      <c r="J6" s="5">
        <v>3.51</v>
      </c>
      <c r="K6" s="5">
        <v>9.02</v>
      </c>
      <c r="L6" s="5">
        <f t="shared" si="0"/>
        <v>1</v>
      </c>
      <c r="M6" s="5">
        <v>1.65</v>
      </c>
    </row>
    <row r="7" spans="1:13" x14ac:dyDescent="0.25">
      <c r="A7" s="5" t="s">
        <v>12</v>
      </c>
      <c r="B7" s="5" t="s">
        <v>62</v>
      </c>
      <c r="C7" s="5" t="s">
        <v>61</v>
      </c>
      <c r="D7" s="5">
        <v>15</v>
      </c>
      <c r="E7" s="5">
        <v>895.56</v>
      </c>
      <c r="F7" s="5">
        <v>895.36</v>
      </c>
      <c r="G7" s="5">
        <v>1.6E-2</v>
      </c>
      <c r="H7" s="5" t="s">
        <v>58</v>
      </c>
      <c r="I7" s="5">
        <v>1.2E-2</v>
      </c>
      <c r="J7" s="5">
        <v>1.56</v>
      </c>
      <c r="K7" s="5">
        <v>5.43</v>
      </c>
      <c r="L7" s="5">
        <f t="shared" si="0"/>
        <v>1</v>
      </c>
      <c r="M7" s="5">
        <v>0.76</v>
      </c>
    </row>
    <row r="8" spans="1:13" x14ac:dyDescent="0.25">
      <c r="A8" s="5">
        <v>2</v>
      </c>
      <c r="B8" s="5" t="s">
        <v>57</v>
      </c>
      <c r="C8" s="5" t="s">
        <v>63</v>
      </c>
      <c r="D8" s="5">
        <v>27</v>
      </c>
      <c r="E8" s="5">
        <v>884.83</v>
      </c>
      <c r="F8" s="5">
        <v>884.5</v>
      </c>
      <c r="G8" s="5">
        <v>1E-3</v>
      </c>
      <c r="H8" s="5" t="s">
        <v>58</v>
      </c>
      <c r="I8" s="5">
        <v>1.2E-2</v>
      </c>
      <c r="J8" s="5">
        <v>20.13</v>
      </c>
      <c r="K8" s="5">
        <v>5.0599999999999996</v>
      </c>
      <c r="L8" s="5">
        <f t="shared" si="0"/>
        <v>1.8</v>
      </c>
      <c r="M8" s="5">
        <v>1.57</v>
      </c>
    </row>
    <row r="9" spans="1:13" x14ac:dyDescent="0.25">
      <c r="A9" s="5" t="s">
        <v>13</v>
      </c>
      <c r="B9" s="5" t="s">
        <v>64</v>
      </c>
      <c r="C9" s="5" t="s">
        <v>57</v>
      </c>
      <c r="D9" s="5">
        <v>15</v>
      </c>
      <c r="E9" s="5">
        <v>895.36</v>
      </c>
      <c r="F9" s="5">
        <v>895.16</v>
      </c>
      <c r="G9" s="5">
        <v>1.7999999999999999E-2</v>
      </c>
      <c r="H9" s="5" t="s">
        <v>58</v>
      </c>
      <c r="I9" s="5">
        <v>1.2E-2</v>
      </c>
      <c r="J9" s="5">
        <v>2.69</v>
      </c>
      <c r="K9" s="5">
        <v>6.62</v>
      </c>
      <c r="L9" s="5">
        <f t="shared" si="0"/>
        <v>1</v>
      </c>
      <c r="M9" s="5">
        <v>0.51</v>
      </c>
    </row>
    <row r="10" spans="1:13" x14ac:dyDescent="0.25">
      <c r="A10" s="5" t="s">
        <v>14</v>
      </c>
      <c r="B10" s="5" t="s">
        <v>65</v>
      </c>
      <c r="C10" s="5" t="s">
        <v>57</v>
      </c>
      <c r="D10" s="5">
        <v>15</v>
      </c>
      <c r="E10" s="5">
        <v>895.36</v>
      </c>
      <c r="F10" s="5">
        <v>895.06</v>
      </c>
      <c r="G10" s="5">
        <v>1.0999999999999999E-2</v>
      </c>
      <c r="H10" s="5" t="s">
        <v>58</v>
      </c>
      <c r="I10" s="5">
        <v>1.2E-2</v>
      </c>
      <c r="J10" s="5">
        <v>2.13</v>
      </c>
      <c r="K10" s="5">
        <v>5.22</v>
      </c>
      <c r="L10" s="5">
        <f t="shared" si="0"/>
        <v>1</v>
      </c>
      <c r="M10" s="5">
        <v>0.47</v>
      </c>
    </row>
    <row r="11" spans="1:13" x14ac:dyDescent="0.25">
      <c r="A11" s="5">
        <v>3</v>
      </c>
      <c r="B11" s="5" t="s">
        <v>66</v>
      </c>
      <c r="C11" s="5" t="s">
        <v>57</v>
      </c>
      <c r="D11" s="5">
        <v>24</v>
      </c>
      <c r="E11" s="5">
        <v>893.01</v>
      </c>
      <c r="F11" s="5">
        <v>892.75</v>
      </c>
      <c r="G11" s="5">
        <v>6.0000000000000001E-3</v>
      </c>
      <c r="H11" s="5" t="s">
        <v>58</v>
      </c>
      <c r="I11" s="5">
        <v>1.2E-2</v>
      </c>
      <c r="J11" s="5">
        <v>13.09</v>
      </c>
      <c r="K11" s="5">
        <v>6.71</v>
      </c>
      <c r="L11" s="5">
        <f t="shared" si="0"/>
        <v>1.6000000000000003</v>
      </c>
      <c r="M11" s="5">
        <v>1.2</v>
      </c>
    </row>
    <row r="12" spans="1:13" x14ac:dyDescent="0.25">
      <c r="A12" s="5" t="s">
        <v>15</v>
      </c>
      <c r="B12" s="5" t="s">
        <v>67</v>
      </c>
      <c r="C12" s="5" t="s">
        <v>66</v>
      </c>
      <c r="D12" s="5">
        <v>15</v>
      </c>
      <c r="E12" s="5">
        <v>895.21</v>
      </c>
      <c r="F12" s="5">
        <v>895.01</v>
      </c>
      <c r="G12" s="5">
        <v>1.6E-2</v>
      </c>
      <c r="H12" s="5" t="s">
        <v>58</v>
      </c>
      <c r="I12" s="5">
        <v>1.2E-2</v>
      </c>
      <c r="J12" s="5">
        <v>2.37</v>
      </c>
      <c r="K12" s="5">
        <v>6.07</v>
      </c>
      <c r="L12" s="5">
        <f t="shared" si="0"/>
        <v>1</v>
      </c>
      <c r="M12" s="5">
        <v>0.48</v>
      </c>
    </row>
    <row r="13" spans="1:13" x14ac:dyDescent="0.25">
      <c r="A13" s="5" t="s">
        <v>16</v>
      </c>
      <c r="B13" s="5" t="s">
        <v>68</v>
      </c>
      <c r="C13" s="5" t="s">
        <v>66</v>
      </c>
      <c r="D13" s="5">
        <v>15</v>
      </c>
      <c r="E13" s="5">
        <v>895.21</v>
      </c>
      <c r="F13" s="5">
        <v>894.91</v>
      </c>
      <c r="G13" s="5">
        <v>0.01</v>
      </c>
      <c r="H13" s="5" t="s">
        <v>58</v>
      </c>
      <c r="I13" s="5">
        <v>1.2E-2</v>
      </c>
      <c r="J13" s="5">
        <v>2.76</v>
      </c>
      <c r="K13" s="5">
        <v>5.4</v>
      </c>
      <c r="L13" s="5">
        <f t="shared" si="0"/>
        <v>1</v>
      </c>
      <c r="M13" s="5">
        <v>0.55000000000000004</v>
      </c>
    </row>
    <row r="14" spans="1:13" x14ac:dyDescent="0.25">
      <c r="A14" s="5">
        <v>4</v>
      </c>
      <c r="B14" s="5" t="s">
        <v>69</v>
      </c>
      <c r="C14" s="5" t="s">
        <v>66</v>
      </c>
      <c r="D14" s="5">
        <v>18</v>
      </c>
      <c r="E14" s="5">
        <v>893.75</v>
      </c>
      <c r="F14" s="5">
        <v>893.01</v>
      </c>
      <c r="G14" s="5">
        <v>0.01</v>
      </c>
      <c r="H14" s="5" t="s">
        <v>58</v>
      </c>
      <c r="I14" s="5">
        <v>1.2E-2</v>
      </c>
      <c r="J14" s="5">
        <v>9.23</v>
      </c>
      <c r="K14" s="5">
        <v>7.24</v>
      </c>
      <c r="L14" s="5">
        <f t="shared" si="0"/>
        <v>1.2</v>
      </c>
      <c r="M14" s="5">
        <v>1.31</v>
      </c>
    </row>
    <row r="15" spans="1:13" x14ac:dyDescent="0.25">
      <c r="A15" s="5" t="s">
        <v>17</v>
      </c>
      <c r="B15" s="5" t="s">
        <v>70</v>
      </c>
      <c r="C15" s="5" t="s">
        <v>69</v>
      </c>
      <c r="D15" s="5">
        <v>15</v>
      </c>
      <c r="E15" s="5">
        <v>895.71</v>
      </c>
      <c r="F15" s="5">
        <v>895.51</v>
      </c>
      <c r="G15" s="5">
        <v>3.5000000000000003E-2</v>
      </c>
      <c r="H15" s="5" t="s">
        <v>58</v>
      </c>
      <c r="I15" s="5">
        <v>1.2E-2</v>
      </c>
      <c r="J15" s="5">
        <v>1.9</v>
      </c>
      <c r="K15" s="5">
        <v>7.59</v>
      </c>
      <c r="L15" s="5">
        <f t="shared" si="0"/>
        <v>1</v>
      </c>
      <c r="M15" s="5">
        <v>0.4</v>
      </c>
    </row>
    <row r="16" spans="1:13" x14ac:dyDescent="0.25">
      <c r="A16" s="5" t="s">
        <v>18</v>
      </c>
      <c r="B16" s="5" t="s">
        <v>71</v>
      </c>
      <c r="C16" s="5" t="s">
        <v>69</v>
      </c>
      <c r="D16" s="5">
        <v>15</v>
      </c>
      <c r="E16" s="5">
        <v>895.71</v>
      </c>
      <c r="F16" s="5">
        <v>895.41</v>
      </c>
      <c r="G16" s="5">
        <v>1.2999999999999999E-2</v>
      </c>
      <c r="H16" s="5" t="s">
        <v>58</v>
      </c>
      <c r="I16" s="5">
        <v>1.2E-2</v>
      </c>
      <c r="J16" s="5">
        <v>2.2200000000000002</v>
      </c>
      <c r="K16" s="5">
        <v>5.55</v>
      </c>
      <c r="L16" s="5">
        <f t="shared" si="0"/>
        <v>1</v>
      </c>
      <c r="M16" s="5">
        <v>0.47</v>
      </c>
    </row>
    <row r="17" spans="1:13" x14ac:dyDescent="0.25">
      <c r="A17" s="5">
        <v>5</v>
      </c>
      <c r="B17" s="5" t="s">
        <v>72</v>
      </c>
      <c r="C17" s="5" t="s">
        <v>69</v>
      </c>
      <c r="D17" s="5">
        <v>15</v>
      </c>
      <c r="E17" s="5">
        <v>894.1</v>
      </c>
      <c r="F17" s="5">
        <v>893.75</v>
      </c>
      <c r="G17" s="5">
        <v>4.0000000000000001E-3</v>
      </c>
      <c r="H17" s="5" t="s">
        <v>58</v>
      </c>
      <c r="I17" s="5">
        <v>1.2E-2</v>
      </c>
      <c r="J17" s="5">
        <v>5.39</v>
      </c>
      <c r="K17" s="5">
        <v>4.3899999999999997</v>
      </c>
      <c r="L17" s="5">
        <f t="shared" si="0"/>
        <v>1</v>
      </c>
      <c r="M17" s="5">
        <v>1.18</v>
      </c>
    </row>
    <row r="18" spans="1:13" x14ac:dyDescent="0.25">
      <c r="A18" s="5">
        <v>6</v>
      </c>
      <c r="B18" s="5" t="s">
        <v>73</v>
      </c>
      <c r="C18" s="5" t="s">
        <v>72</v>
      </c>
      <c r="D18" s="5">
        <v>15</v>
      </c>
      <c r="E18" s="5">
        <v>895.35</v>
      </c>
      <c r="F18" s="5">
        <v>894.1</v>
      </c>
      <c r="G18" s="5">
        <v>8.9999999999999993E-3</v>
      </c>
      <c r="H18" s="5" t="s">
        <v>58</v>
      </c>
      <c r="I18" s="5">
        <v>1.2E-2</v>
      </c>
      <c r="J18" s="5">
        <v>5.51</v>
      </c>
      <c r="K18" s="5">
        <v>6</v>
      </c>
      <c r="L18" s="5">
        <f t="shared" si="0"/>
        <v>1</v>
      </c>
      <c r="M18" s="5">
        <v>1.39</v>
      </c>
    </row>
    <row r="19" spans="1:13" x14ac:dyDescent="0.25">
      <c r="A19" s="5" t="s">
        <v>19</v>
      </c>
      <c r="B19" s="5" t="s">
        <v>74</v>
      </c>
      <c r="C19" s="5" t="s">
        <v>73</v>
      </c>
      <c r="D19" s="5">
        <v>15</v>
      </c>
      <c r="E19" s="5">
        <v>896.26</v>
      </c>
      <c r="F19" s="5">
        <v>896.06</v>
      </c>
      <c r="G19" s="5">
        <v>3.5000000000000003E-2</v>
      </c>
      <c r="H19" s="5" t="s">
        <v>58</v>
      </c>
      <c r="I19" s="5">
        <v>1.2E-2</v>
      </c>
      <c r="J19" s="5">
        <v>2.2799999999999998</v>
      </c>
      <c r="K19" s="5">
        <v>7.99</v>
      </c>
      <c r="L19" s="5">
        <f t="shared" si="0"/>
        <v>1</v>
      </c>
      <c r="M19" s="5">
        <v>0.44</v>
      </c>
    </row>
    <row r="20" spans="1:13" x14ac:dyDescent="0.25">
      <c r="A20" s="5" t="s">
        <v>20</v>
      </c>
      <c r="B20" s="5" t="s">
        <v>75</v>
      </c>
      <c r="C20" s="5" t="s">
        <v>73</v>
      </c>
      <c r="D20" s="5">
        <v>15</v>
      </c>
      <c r="E20" s="5">
        <v>896.26</v>
      </c>
      <c r="F20" s="5">
        <v>895.96</v>
      </c>
      <c r="G20" s="5">
        <v>1.2999999999999999E-2</v>
      </c>
      <c r="H20" s="5" t="s">
        <v>58</v>
      </c>
      <c r="I20" s="5">
        <v>1.2E-2</v>
      </c>
      <c r="J20" s="5">
        <v>3.25</v>
      </c>
      <c r="K20" s="5">
        <v>6.15</v>
      </c>
      <c r="L20" s="5">
        <f t="shared" si="0"/>
        <v>1</v>
      </c>
      <c r="M20" s="5">
        <v>0.57999999999999996</v>
      </c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">
    <mergeCell ref="A1:M1"/>
  </mergeCells>
  <pageMargins left="0.7" right="0.7" top="0.75" bottom="0.75" header="0.3" footer="0.3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8439-C884-46AD-8708-7CE1845107FD}">
  <sheetPr>
    <pageSetUpPr fitToPage="1"/>
  </sheetPr>
  <dimension ref="A1:O38"/>
  <sheetViews>
    <sheetView workbookViewId="0">
      <selection activeCell="J21" sqref="J21"/>
    </sheetView>
  </sheetViews>
  <sheetFormatPr defaultColWidth="9.140625" defaultRowHeight="15" x14ac:dyDescent="0.25"/>
  <cols>
    <col min="1" max="1" width="8.42578125" style="13" customWidth="1"/>
    <col min="2" max="2" width="8.140625" style="13" bestFit="1" customWidth="1"/>
    <col min="3" max="3" width="7" style="13" bestFit="1" customWidth="1"/>
    <col min="4" max="5" width="10.140625" style="13" bestFit="1" customWidth="1"/>
    <col min="6" max="6" width="6" style="13" bestFit="1" customWidth="1"/>
    <col min="7" max="7" width="15.7109375" style="13" bestFit="1" customWidth="1"/>
    <col min="8" max="8" width="12.7109375" style="13" bestFit="1" customWidth="1"/>
    <col min="9" max="9" width="15.7109375" style="13" bestFit="1" customWidth="1"/>
    <col min="10" max="10" width="20.7109375" style="13" bestFit="1" customWidth="1"/>
    <col min="11" max="12" width="11.140625" style="13" bestFit="1" customWidth="1"/>
    <col min="13" max="13" width="12.7109375" style="13" bestFit="1" customWidth="1"/>
    <col min="14" max="16384" width="9.140625" style="13"/>
  </cols>
  <sheetData>
    <row r="1" spans="1:13" ht="21.75" thickBot="1" x14ac:dyDescent="0.4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42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x14ac:dyDescent="0.25">
      <c r="A3" s="45"/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13" x14ac:dyDescent="0.25">
      <c r="A4" s="10" t="s">
        <v>78</v>
      </c>
      <c r="B4" s="14">
        <v>0.8</v>
      </c>
      <c r="M4" s="31"/>
    </row>
    <row r="5" spans="1:13" x14ac:dyDescent="0.25">
      <c r="A5" s="10" t="s">
        <v>79</v>
      </c>
      <c r="B5" s="14">
        <v>0.1</v>
      </c>
      <c r="M5" s="31"/>
    </row>
    <row r="6" spans="1:13" x14ac:dyDescent="0.25">
      <c r="A6" s="10" t="s">
        <v>80</v>
      </c>
      <c r="B6" s="14">
        <v>0.1</v>
      </c>
      <c r="M6" s="31"/>
    </row>
    <row r="7" spans="1:13" x14ac:dyDescent="0.25">
      <c r="A7" s="24" t="s">
        <v>81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</row>
    <row r="8" spans="1:13" x14ac:dyDescent="0.25">
      <c r="A8" s="24"/>
      <c r="B8" s="25"/>
      <c r="C8" s="25"/>
      <c r="D8" s="25"/>
      <c r="E8" s="25"/>
      <c r="F8" s="25"/>
      <c r="G8" s="25"/>
      <c r="H8" s="25"/>
      <c r="I8" s="25"/>
      <c r="J8" s="29"/>
      <c r="K8" s="29"/>
      <c r="L8" s="29"/>
      <c r="M8" s="30"/>
    </row>
    <row r="9" spans="1:13" x14ac:dyDescent="0.25">
      <c r="A9" s="10" t="s">
        <v>82</v>
      </c>
      <c r="B9" s="2" t="s">
        <v>83</v>
      </c>
      <c r="C9" s="40" t="s">
        <v>84</v>
      </c>
      <c r="D9" s="40"/>
      <c r="E9" s="40"/>
      <c r="F9" s="40"/>
      <c r="G9" s="40"/>
      <c r="H9" s="2" t="s">
        <v>85</v>
      </c>
      <c r="I9" s="2" t="s">
        <v>86</v>
      </c>
      <c r="M9" s="31"/>
    </row>
    <row r="10" spans="1:13" x14ac:dyDescent="0.25">
      <c r="A10" s="15">
        <v>714</v>
      </c>
      <c r="B10" s="16">
        <v>4097</v>
      </c>
      <c r="C10" s="41" t="s">
        <v>87</v>
      </c>
      <c r="D10" s="41"/>
      <c r="E10" s="41"/>
      <c r="F10" s="41"/>
      <c r="G10" s="41"/>
      <c r="H10" s="16">
        <v>15</v>
      </c>
      <c r="I10" s="17">
        <v>90</v>
      </c>
      <c r="M10" s="31"/>
    </row>
    <row r="11" spans="1:13" x14ac:dyDescent="0.25">
      <c r="A11" s="15">
        <v>714</v>
      </c>
      <c r="B11" s="16">
        <v>4101</v>
      </c>
      <c r="C11" s="41" t="s">
        <v>88</v>
      </c>
      <c r="D11" s="41"/>
      <c r="E11" s="41"/>
      <c r="F11" s="41"/>
      <c r="G11" s="41"/>
      <c r="H11" s="16">
        <v>18</v>
      </c>
      <c r="I11" s="17">
        <v>100</v>
      </c>
      <c r="M11" s="31"/>
    </row>
    <row r="12" spans="1:13" x14ac:dyDescent="0.25">
      <c r="A12" s="15">
        <v>714</v>
      </c>
      <c r="B12" s="16">
        <v>4107</v>
      </c>
      <c r="C12" s="41" t="s">
        <v>89</v>
      </c>
      <c r="D12" s="41"/>
      <c r="E12" s="41"/>
      <c r="F12" s="41"/>
      <c r="G12" s="41"/>
      <c r="H12" s="16">
        <v>24</v>
      </c>
      <c r="I12" s="17">
        <v>115</v>
      </c>
      <c r="M12" s="31"/>
    </row>
    <row r="13" spans="1:13" x14ac:dyDescent="0.25">
      <c r="A13" s="15">
        <v>714</v>
      </c>
      <c r="B13" s="16">
        <v>4112</v>
      </c>
      <c r="C13" s="41" t="s">
        <v>90</v>
      </c>
      <c r="D13" s="41"/>
      <c r="E13" s="41"/>
      <c r="F13" s="41"/>
      <c r="G13" s="41"/>
      <c r="H13" s="16">
        <v>30</v>
      </c>
      <c r="I13" s="17">
        <v>165</v>
      </c>
      <c r="M13" s="31"/>
    </row>
    <row r="14" spans="1:13" x14ac:dyDescent="0.25">
      <c r="A14" s="15">
        <v>714</v>
      </c>
      <c r="B14" s="16">
        <v>4117</v>
      </c>
      <c r="C14" s="41" t="s">
        <v>91</v>
      </c>
      <c r="D14" s="41"/>
      <c r="E14" s="41"/>
      <c r="F14" s="41"/>
      <c r="G14" s="41"/>
      <c r="H14" s="16">
        <v>36</v>
      </c>
      <c r="I14" s="17">
        <v>350</v>
      </c>
      <c r="M14" s="31"/>
    </row>
    <row r="15" spans="1:13" x14ac:dyDescent="0.25">
      <c r="A15" s="15">
        <v>714</v>
      </c>
      <c r="B15" s="16">
        <v>4121</v>
      </c>
      <c r="C15" s="41" t="s">
        <v>92</v>
      </c>
      <c r="D15" s="41"/>
      <c r="E15" s="41"/>
      <c r="F15" s="41"/>
      <c r="G15" s="41"/>
      <c r="H15" s="16">
        <v>42</v>
      </c>
      <c r="I15" s="17">
        <v>250</v>
      </c>
      <c r="M15" s="31"/>
    </row>
    <row r="16" spans="1:13" x14ac:dyDescent="0.25">
      <c r="A16" s="15">
        <v>714</v>
      </c>
      <c r="B16" s="16">
        <v>4124</v>
      </c>
      <c r="C16" s="41" t="s">
        <v>93</v>
      </c>
      <c r="D16" s="41"/>
      <c r="E16" s="41"/>
      <c r="F16" s="41"/>
      <c r="G16" s="41"/>
      <c r="H16" s="16" t="s">
        <v>94</v>
      </c>
      <c r="I16" s="17">
        <v>1100</v>
      </c>
      <c r="M16" s="31"/>
    </row>
    <row r="17" spans="1:15" x14ac:dyDescent="0.25">
      <c r="A17" s="15">
        <v>714</v>
      </c>
      <c r="B17" s="16">
        <v>4227</v>
      </c>
      <c r="C17" s="41" t="s">
        <v>95</v>
      </c>
      <c r="D17" s="41"/>
      <c r="E17" s="41"/>
      <c r="F17" s="41"/>
      <c r="G17" s="41"/>
      <c r="H17" s="16" t="s">
        <v>96</v>
      </c>
      <c r="I17" s="17">
        <v>275</v>
      </c>
      <c r="M17" s="31"/>
    </row>
    <row r="18" spans="1:15" x14ac:dyDescent="0.25">
      <c r="A18" s="24" t="s">
        <v>97</v>
      </c>
      <c r="B18" s="25"/>
      <c r="C18" s="25"/>
      <c r="D18" s="25"/>
      <c r="E18" s="25"/>
      <c r="F18" s="25"/>
      <c r="G18" s="25"/>
      <c r="H18" s="25"/>
      <c r="I18" s="25"/>
      <c r="J18" s="26"/>
      <c r="K18" s="26"/>
      <c r="L18" s="26"/>
      <c r="M18" s="27"/>
    </row>
    <row r="19" spans="1:15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8"/>
    </row>
    <row r="20" spans="1:15" ht="45" x14ac:dyDescent="0.25">
      <c r="A20" s="11" t="s">
        <v>98</v>
      </c>
      <c r="B20" s="3" t="s">
        <v>99</v>
      </c>
      <c r="C20" s="3" t="s">
        <v>100</v>
      </c>
      <c r="D20" s="3" t="s">
        <v>101</v>
      </c>
      <c r="E20" s="3" t="s">
        <v>102</v>
      </c>
      <c r="F20" s="3" t="s">
        <v>103</v>
      </c>
      <c r="G20" s="3" t="s">
        <v>104</v>
      </c>
      <c r="H20" s="2" t="s">
        <v>105</v>
      </c>
      <c r="I20" s="3" t="s">
        <v>106</v>
      </c>
      <c r="J20" s="3" t="s">
        <v>107</v>
      </c>
      <c r="K20" s="3" t="s">
        <v>108</v>
      </c>
      <c r="L20" s="2" t="s">
        <v>109</v>
      </c>
      <c r="M20" s="12" t="s">
        <v>110</v>
      </c>
      <c r="N20" s="18"/>
    </row>
    <row r="21" spans="1:15" x14ac:dyDescent="0.25">
      <c r="A21" s="15" t="s">
        <v>111</v>
      </c>
      <c r="B21" s="16">
        <v>42</v>
      </c>
      <c r="C21" s="16">
        <v>10</v>
      </c>
      <c r="D21" s="16">
        <v>47.47</v>
      </c>
      <c r="E21" s="16">
        <v>33.25</v>
      </c>
      <c r="F21" s="16">
        <v>14.22</v>
      </c>
      <c r="G21" s="19">
        <f>F21/D21</f>
        <v>0.29955761533600173</v>
      </c>
      <c r="H21" s="17">
        <f t="shared" ref="H21:H34" si="0">C21*INDEX($I$10:$I$17,MATCH($B21,$H$10:$H$17,0))</f>
        <v>2500</v>
      </c>
      <c r="I21" s="17">
        <f>G21*H21</f>
        <v>748.89403834000427</v>
      </c>
      <c r="J21" s="17">
        <f>$B$6*(H21-I21)</f>
        <v>175.1105961659996</v>
      </c>
      <c r="K21" s="17">
        <f>I21+J21</f>
        <v>924.00463450600387</v>
      </c>
      <c r="L21" s="17">
        <f>$B$5*(H21-I21)</f>
        <v>175.1105961659996</v>
      </c>
      <c r="M21" s="20">
        <f>$B$4*(H21-I21)</f>
        <v>1400.8847693279968</v>
      </c>
      <c r="O21" s="21"/>
    </row>
    <row r="22" spans="1:15" x14ac:dyDescent="0.25">
      <c r="A22" s="15" t="s">
        <v>112</v>
      </c>
      <c r="B22" s="16">
        <v>42</v>
      </c>
      <c r="C22" s="16">
        <v>122</v>
      </c>
      <c r="D22" s="16">
        <v>47.67</v>
      </c>
      <c r="E22" s="16">
        <v>33.4</v>
      </c>
      <c r="F22" s="16">
        <v>14.27</v>
      </c>
      <c r="G22" s="19">
        <f t="shared" ref="G22:G34" si="1">F22/D22</f>
        <v>0.29934969582546672</v>
      </c>
      <c r="H22" s="17">
        <f t="shared" si="0"/>
        <v>30500</v>
      </c>
      <c r="I22" s="17">
        <f t="shared" ref="I22:I34" si="2">G22*H22</f>
        <v>9130.1657226767347</v>
      </c>
      <c r="J22" s="17">
        <f t="shared" ref="J22:J34" si="3">$B$6*(H22-I22)</f>
        <v>2136.9834277323266</v>
      </c>
      <c r="K22" s="17">
        <f t="shared" ref="K22:K34" si="4">I22+J22</f>
        <v>11267.149150409061</v>
      </c>
      <c r="L22" s="17">
        <f t="shared" ref="L22:L34" si="5">$B$5*(H22-I22)</f>
        <v>2136.9834277323266</v>
      </c>
      <c r="M22" s="20">
        <f t="shared" ref="M22:M34" si="6">$B$4*(H22-I22)</f>
        <v>17095.867421858613</v>
      </c>
    </row>
    <row r="23" spans="1:15" x14ac:dyDescent="0.25">
      <c r="A23" s="15" t="s">
        <v>113</v>
      </c>
      <c r="B23" s="16">
        <v>42</v>
      </c>
      <c r="C23" s="16">
        <v>162</v>
      </c>
      <c r="D23" s="16">
        <v>47.92</v>
      </c>
      <c r="E23" s="16">
        <v>33.590000000000003</v>
      </c>
      <c r="F23" s="16">
        <v>14.33</v>
      </c>
      <c r="G23" s="19">
        <f t="shared" si="1"/>
        <v>0.29904006677796324</v>
      </c>
      <c r="H23" s="17">
        <f t="shared" si="0"/>
        <v>40500</v>
      </c>
      <c r="I23" s="17">
        <f t="shared" si="2"/>
        <v>12111.122704507512</v>
      </c>
      <c r="J23" s="17">
        <f t="shared" si="3"/>
        <v>2838.8877295492489</v>
      </c>
      <c r="K23" s="17">
        <f t="shared" si="4"/>
        <v>14950.010434056761</v>
      </c>
      <c r="L23" s="17">
        <f t="shared" si="5"/>
        <v>2838.8877295492489</v>
      </c>
      <c r="M23" s="20">
        <f t="shared" si="6"/>
        <v>22711.101836393991</v>
      </c>
    </row>
    <row r="24" spans="1:15" x14ac:dyDescent="0.25">
      <c r="A24" s="15" t="s">
        <v>114</v>
      </c>
      <c r="B24" s="16">
        <v>42</v>
      </c>
      <c r="C24" s="16">
        <v>108</v>
      </c>
      <c r="D24" s="16">
        <v>48.09</v>
      </c>
      <c r="E24" s="16">
        <v>33.72</v>
      </c>
      <c r="F24" s="16">
        <v>14.37</v>
      </c>
      <c r="G24" s="19">
        <f t="shared" si="1"/>
        <v>0.29881472239550838</v>
      </c>
      <c r="H24" s="17">
        <f t="shared" si="0"/>
        <v>27000</v>
      </c>
      <c r="I24" s="17">
        <f t="shared" si="2"/>
        <v>8067.9975046787267</v>
      </c>
      <c r="J24" s="17">
        <f t="shared" si="3"/>
        <v>1893.2002495321276</v>
      </c>
      <c r="K24" s="17">
        <f t="shared" si="4"/>
        <v>9961.1977542108543</v>
      </c>
      <c r="L24" s="17">
        <f t="shared" si="5"/>
        <v>1893.2002495321276</v>
      </c>
      <c r="M24" s="20">
        <f t="shared" si="6"/>
        <v>15145.601996257021</v>
      </c>
    </row>
    <row r="25" spans="1:15" x14ac:dyDescent="0.25">
      <c r="A25" s="15" t="s">
        <v>115</v>
      </c>
      <c r="B25" s="16">
        <v>42</v>
      </c>
      <c r="C25" s="16">
        <v>114</v>
      </c>
      <c r="D25" s="16">
        <v>48.27</v>
      </c>
      <c r="E25" s="16">
        <v>33.86</v>
      </c>
      <c r="F25" s="16">
        <v>14.41</v>
      </c>
      <c r="G25" s="19">
        <f t="shared" si="1"/>
        <v>0.29852910710586283</v>
      </c>
      <c r="H25" s="17">
        <f t="shared" si="0"/>
        <v>28500</v>
      </c>
      <c r="I25" s="17">
        <f t="shared" si="2"/>
        <v>8508.0795525170906</v>
      </c>
      <c r="J25" s="17">
        <f t="shared" si="3"/>
        <v>1999.192044748291</v>
      </c>
      <c r="K25" s="17">
        <f t="shared" si="4"/>
        <v>10507.271597265382</v>
      </c>
      <c r="L25" s="17">
        <f t="shared" si="5"/>
        <v>1999.192044748291</v>
      </c>
      <c r="M25" s="20">
        <f t="shared" si="6"/>
        <v>15993.536357986328</v>
      </c>
    </row>
    <row r="26" spans="1:15" x14ac:dyDescent="0.25">
      <c r="A26" s="15" t="s">
        <v>116</v>
      </c>
      <c r="B26" s="16" t="s">
        <v>96</v>
      </c>
      <c r="C26" s="16">
        <v>120</v>
      </c>
      <c r="D26" s="16">
        <v>48.45</v>
      </c>
      <c r="E26" s="16">
        <v>34</v>
      </c>
      <c r="F26" s="16">
        <v>14.45</v>
      </c>
      <c r="G26" s="19">
        <f t="shared" si="1"/>
        <v>0.2982456140350877</v>
      </c>
      <c r="H26" s="17">
        <f t="shared" si="0"/>
        <v>33000</v>
      </c>
      <c r="I26" s="17">
        <f t="shared" si="2"/>
        <v>9842.105263157895</v>
      </c>
      <c r="J26" s="17">
        <f t="shared" si="3"/>
        <v>2315.7894736842109</v>
      </c>
      <c r="K26" s="17">
        <f t="shared" si="4"/>
        <v>12157.894736842107</v>
      </c>
      <c r="L26" s="17">
        <f t="shared" si="5"/>
        <v>2315.7894736842109</v>
      </c>
      <c r="M26" s="20">
        <f t="shared" si="6"/>
        <v>18526.315789473687</v>
      </c>
    </row>
    <row r="27" spans="1:15" x14ac:dyDescent="0.25">
      <c r="A27" s="15" t="s">
        <v>117</v>
      </c>
      <c r="B27" s="16" t="s">
        <v>94</v>
      </c>
      <c r="C27" s="16">
        <v>362</v>
      </c>
      <c r="D27" s="16">
        <v>47.4</v>
      </c>
      <c r="E27" s="16">
        <v>32.9</v>
      </c>
      <c r="F27" s="16">
        <v>14.5</v>
      </c>
      <c r="G27" s="19">
        <f t="shared" si="1"/>
        <v>0.30590717299578057</v>
      </c>
      <c r="H27" s="17">
        <f t="shared" si="0"/>
        <v>398200</v>
      </c>
      <c r="I27" s="17">
        <f t="shared" si="2"/>
        <v>121812.23628691983</v>
      </c>
      <c r="J27" s="17">
        <f t="shared" si="3"/>
        <v>27638.77637130802</v>
      </c>
      <c r="K27" s="17">
        <f t="shared" si="4"/>
        <v>149451.01265822785</v>
      </c>
      <c r="L27" s="17">
        <f t="shared" si="5"/>
        <v>27638.77637130802</v>
      </c>
      <c r="M27" s="20">
        <f t="shared" si="6"/>
        <v>221110.21097046416</v>
      </c>
    </row>
    <row r="28" spans="1:15" x14ac:dyDescent="0.25">
      <c r="A28" s="15" t="s">
        <v>118</v>
      </c>
      <c r="B28" s="16" t="s">
        <v>94</v>
      </c>
      <c r="C28" s="16">
        <v>503</v>
      </c>
      <c r="D28" s="16">
        <v>36.04</v>
      </c>
      <c r="E28" s="16">
        <v>22.65</v>
      </c>
      <c r="F28" s="16">
        <v>13.39</v>
      </c>
      <c r="G28" s="19">
        <f t="shared" si="1"/>
        <v>0.37153163152053276</v>
      </c>
      <c r="H28" s="17">
        <f t="shared" si="0"/>
        <v>553300</v>
      </c>
      <c r="I28" s="17">
        <f t="shared" si="2"/>
        <v>205568.45172031078</v>
      </c>
      <c r="J28" s="17">
        <f t="shared" si="3"/>
        <v>34773.154827968923</v>
      </c>
      <c r="K28" s="17">
        <f t="shared" si="4"/>
        <v>240341.6065482797</v>
      </c>
      <c r="L28" s="17">
        <f t="shared" si="5"/>
        <v>34773.154827968923</v>
      </c>
      <c r="M28" s="20">
        <f t="shared" si="6"/>
        <v>278185.23862375139</v>
      </c>
    </row>
    <row r="29" spans="1:15" x14ac:dyDescent="0.25">
      <c r="A29" s="15" t="s">
        <v>119</v>
      </c>
      <c r="B29" s="16">
        <v>36</v>
      </c>
      <c r="C29" s="16">
        <v>154</v>
      </c>
      <c r="D29" s="16">
        <v>35.42</v>
      </c>
      <c r="E29" s="16">
        <v>21.98</v>
      </c>
      <c r="F29" s="16">
        <v>13.44</v>
      </c>
      <c r="G29" s="19">
        <f t="shared" si="1"/>
        <v>0.37944664031620551</v>
      </c>
      <c r="H29" s="17">
        <f t="shared" si="0"/>
        <v>53900</v>
      </c>
      <c r="I29" s="17">
        <f t="shared" si="2"/>
        <v>20452.173913043476</v>
      </c>
      <c r="J29" s="17">
        <f t="shared" si="3"/>
        <v>3344.7826086956529</v>
      </c>
      <c r="K29" s="17">
        <f t="shared" si="4"/>
        <v>23796.956521739128</v>
      </c>
      <c r="L29" s="17">
        <f t="shared" si="5"/>
        <v>3344.7826086956529</v>
      </c>
      <c r="M29" s="20">
        <f t="shared" si="6"/>
        <v>26758.260869565223</v>
      </c>
    </row>
    <row r="30" spans="1:15" x14ac:dyDescent="0.25">
      <c r="A30" s="15" t="s">
        <v>120</v>
      </c>
      <c r="B30" s="16">
        <v>36</v>
      </c>
      <c r="C30" s="16">
        <v>46</v>
      </c>
      <c r="D30" s="16">
        <v>32.6</v>
      </c>
      <c r="E30" s="16">
        <v>19.45</v>
      </c>
      <c r="F30" s="16">
        <v>13.15</v>
      </c>
      <c r="G30" s="19">
        <f t="shared" si="1"/>
        <v>0.40337423312883436</v>
      </c>
      <c r="H30" s="17">
        <f t="shared" si="0"/>
        <v>16100</v>
      </c>
      <c r="I30" s="17">
        <f t="shared" si="2"/>
        <v>6494.3251533742332</v>
      </c>
      <c r="J30" s="17">
        <f t="shared" si="3"/>
        <v>960.5674846625767</v>
      </c>
      <c r="K30" s="17">
        <f t="shared" si="4"/>
        <v>7454.8926380368102</v>
      </c>
      <c r="L30" s="17">
        <f t="shared" si="5"/>
        <v>960.5674846625767</v>
      </c>
      <c r="M30" s="20">
        <f t="shared" si="6"/>
        <v>7684.5398773006136</v>
      </c>
    </row>
    <row r="31" spans="1:15" x14ac:dyDescent="0.25">
      <c r="A31" s="15" t="s">
        <v>121</v>
      </c>
      <c r="B31" s="16">
        <v>30</v>
      </c>
      <c r="C31" s="16">
        <v>128</v>
      </c>
      <c r="D31" s="16">
        <v>28.45</v>
      </c>
      <c r="E31" s="16">
        <v>15.57</v>
      </c>
      <c r="F31" s="16">
        <v>12.88</v>
      </c>
      <c r="G31" s="19">
        <f t="shared" si="1"/>
        <v>0.45272407732864678</v>
      </c>
      <c r="H31" s="17">
        <f t="shared" si="0"/>
        <v>21120</v>
      </c>
      <c r="I31" s="17">
        <f t="shared" si="2"/>
        <v>9561.5325131810205</v>
      </c>
      <c r="J31" s="17">
        <f t="shared" si="3"/>
        <v>1155.8467486818979</v>
      </c>
      <c r="K31" s="17">
        <f t="shared" si="4"/>
        <v>10717.379261862918</v>
      </c>
      <c r="L31" s="17">
        <f t="shared" si="5"/>
        <v>1155.8467486818979</v>
      </c>
      <c r="M31" s="20">
        <f t="shared" si="6"/>
        <v>9246.7739894551833</v>
      </c>
    </row>
    <row r="32" spans="1:15" x14ac:dyDescent="0.25">
      <c r="A32" s="15" t="s">
        <v>122</v>
      </c>
      <c r="B32" s="16">
        <v>30</v>
      </c>
      <c r="C32" s="16">
        <v>221</v>
      </c>
      <c r="D32" s="16">
        <v>26.68</v>
      </c>
      <c r="E32" s="16">
        <v>13.67</v>
      </c>
      <c r="F32" s="16">
        <v>13.01</v>
      </c>
      <c r="G32" s="19">
        <f t="shared" si="1"/>
        <v>0.48763118440779613</v>
      </c>
      <c r="H32" s="17">
        <f t="shared" si="0"/>
        <v>36465</v>
      </c>
      <c r="I32" s="17">
        <f t="shared" si="2"/>
        <v>17781.471139430287</v>
      </c>
      <c r="J32" s="17">
        <f t="shared" si="3"/>
        <v>1868.3528860569713</v>
      </c>
      <c r="K32" s="17">
        <f t="shared" si="4"/>
        <v>19649.824025487258</v>
      </c>
      <c r="L32" s="17">
        <f t="shared" si="5"/>
        <v>1868.3528860569713</v>
      </c>
      <c r="M32" s="20">
        <f t="shared" si="6"/>
        <v>14946.823088455771</v>
      </c>
    </row>
    <row r="33" spans="1:13" x14ac:dyDescent="0.25">
      <c r="A33" s="15" t="s">
        <v>123</v>
      </c>
      <c r="B33" s="16">
        <v>24</v>
      </c>
      <c r="C33" s="16">
        <v>126</v>
      </c>
      <c r="D33" s="16">
        <v>15.79</v>
      </c>
      <c r="E33" s="16">
        <v>8.2200000000000006</v>
      </c>
      <c r="F33" s="16">
        <v>7.57</v>
      </c>
      <c r="G33" s="19">
        <f t="shared" si="1"/>
        <v>0.47941735275490821</v>
      </c>
      <c r="H33" s="17">
        <f t="shared" si="0"/>
        <v>14490</v>
      </c>
      <c r="I33" s="17">
        <f t="shared" si="2"/>
        <v>6946.7574414186201</v>
      </c>
      <c r="J33" s="17">
        <f t="shared" si="3"/>
        <v>754.32425585813803</v>
      </c>
      <c r="K33" s="17">
        <f t="shared" si="4"/>
        <v>7701.081697276758</v>
      </c>
      <c r="L33" s="17">
        <f t="shared" si="5"/>
        <v>754.32425585813803</v>
      </c>
      <c r="M33" s="20">
        <f t="shared" si="6"/>
        <v>6034.5940468651042</v>
      </c>
    </row>
    <row r="34" spans="1:13" x14ac:dyDescent="0.25">
      <c r="A34" s="15" t="s">
        <v>124</v>
      </c>
      <c r="B34" s="16">
        <v>24</v>
      </c>
      <c r="C34" s="16">
        <v>68</v>
      </c>
      <c r="D34" s="16">
        <v>9.09</v>
      </c>
      <c r="E34" s="16">
        <v>4.03</v>
      </c>
      <c r="F34" s="16">
        <v>5.0599999999999996</v>
      </c>
      <c r="G34" s="19">
        <f t="shared" si="1"/>
        <v>0.55665566556655666</v>
      </c>
      <c r="H34" s="17">
        <f t="shared" si="0"/>
        <v>7820</v>
      </c>
      <c r="I34" s="17">
        <f t="shared" si="2"/>
        <v>4353.0473047304731</v>
      </c>
      <c r="J34" s="17">
        <f t="shared" si="3"/>
        <v>346.6952695269527</v>
      </c>
      <c r="K34" s="17">
        <f t="shared" si="4"/>
        <v>4699.742574257426</v>
      </c>
      <c r="L34" s="17">
        <f t="shared" si="5"/>
        <v>346.6952695269527</v>
      </c>
      <c r="M34" s="20">
        <f t="shared" si="6"/>
        <v>2773.5621562156216</v>
      </c>
    </row>
    <row r="35" spans="1:13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32"/>
    </row>
    <row r="36" spans="1:13" ht="15.75" thickBot="1" x14ac:dyDescent="0.3">
      <c r="A36" s="49" t="s">
        <v>125</v>
      </c>
      <c r="B36" s="50"/>
      <c r="C36" s="50"/>
      <c r="D36" s="50"/>
      <c r="E36" s="50"/>
      <c r="F36" s="50"/>
      <c r="G36" s="50"/>
      <c r="H36" s="22">
        <f>SUM(H21:H34)</f>
        <v>1263395</v>
      </c>
      <c r="I36" s="50" t="s">
        <v>126</v>
      </c>
      <c r="J36" s="50"/>
      <c r="K36" s="22">
        <f>SUM(K21:K34)</f>
        <v>523580.02423245797</v>
      </c>
      <c r="L36" s="22">
        <f t="shared" ref="L36:M36" si="7">SUM(L21:L34)</f>
        <v>82201.663974171344</v>
      </c>
      <c r="M36" s="23">
        <f t="shared" si="7"/>
        <v>657613.31179337075</v>
      </c>
    </row>
    <row r="38" spans="1:13" x14ac:dyDescent="0.25">
      <c r="M38" s="21"/>
    </row>
  </sheetData>
  <mergeCells count="13">
    <mergeCell ref="C17:G17"/>
    <mergeCell ref="A36:G36"/>
    <mergeCell ref="I36:J36"/>
    <mergeCell ref="C13:G13"/>
    <mergeCell ref="C14:G14"/>
    <mergeCell ref="A2:M3"/>
    <mergeCell ref="C15:G15"/>
    <mergeCell ref="C16:G16"/>
    <mergeCell ref="A1:M1"/>
    <mergeCell ref="C9:G9"/>
    <mergeCell ref="C10:G10"/>
    <mergeCell ref="C11:G11"/>
    <mergeCell ref="C12:G12"/>
  </mergeCells>
  <pageMargins left="0.7" right="0.7" top="0.75" bottom="0.75" header="0.3" footer="0.3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1B3FB-4842-499B-AC63-010D1A6AF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670ff-91b6-47fa-98c0-5f3f100921dd"/>
    <ds:schemaRef ds:uri="b46bb0b5-0a31-4f22-bf7e-608835888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9BC08B-4D32-4C39-BE80-3DC63711055B}">
  <ds:schemaRefs>
    <ds:schemaRef ds:uri="http://purl.org/dc/elements/1.1/"/>
    <ds:schemaRef ds:uri="b46bb0b5-0a31-4f22-bf7e-608835888cef"/>
    <ds:schemaRef ds:uri="http://purl.org/dc/terms/"/>
    <ds:schemaRef ds:uri="http://schemas.microsoft.com/office/infopath/2007/PartnerControls"/>
    <ds:schemaRef ds:uri="http://schemas.microsoft.com/office/2006/documentManagement/types"/>
    <ds:schemaRef ds:uri="b0e670ff-91b6-47fa-98c0-5f3f100921dd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C0CD34-5C7D-4DF7-9556-523768432A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Drainage Areas Summary Table</vt:lpstr>
      <vt:lpstr>Inlet Summary Table</vt:lpstr>
      <vt:lpstr>Storm Drain Pipe Summary Table</vt:lpstr>
      <vt:lpstr>City Cost Participation Summary</vt:lpstr>
      <vt:lpstr>'City Cost Participation Summary'!Print_Area</vt:lpstr>
      <vt:lpstr>'Drainage Areas Summary Table'!Print_Area</vt:lpstr>
      <vt:lpstr>'Inlet Summary Table'!Print_Area</vt:lpstr>
      <vt:lpstr>'Storm Drain Pipe Summary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Sandvig, Randall D.</dc:creator>
  <cp:keywords/>
  <dc:description/>
  <cp:lastModifiedBy>Wirtz, Stephen T.</cp:lastModifiedBy>
  <cp:revision/>
  <dcterms:created xsi:type="dcterms:W3CDTF">2023-05-17T20:11:27Z</dcterms:created>
  <dcterms:modified xsi:type="dcterms:W3CDTF">2026-03-24T17:55:15Z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  <property fmtid="{D5CDD505-2E9C-101B-9397-08002B2CF9AE}" pid="3" name="MediaServiceImageTags">
    <vt:lpwstr/>
  </property>
</Properties>
</file>