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tnas1\DOT-data\Transfer\Manda V\Website\web files\remediated web files\"/>
    </mc:Choice>
  </mc:AlternateContent>
  <xr:revisionPtr revIDLastSave="0" documentId="13_ncr:1_{D005043D-193D-44D5-90CE-90D0BB10DA6B}" xr6:coauthVersionLast="47" xr6:coauthVersionMax="47" xr10:uidLastSave="{00000000-0000-0000-0000-000000000000}"/>
  <bookViews>
    <workbookView xWindow="-120" yWindow="-120" windowWidth="29040" windowHeight="17520" xr2:uid="{CD63BA6B-C879-457C-A1C1-6C638D6609A0}"/>
  </bookViews>
  <sheets>
    <sheet name="SAFETY" sheetId="1" r:id="rId1"/>
  </sheets>
  <definedNames>
    <definedName name="_xlnm.Print_Area" localSheetId="0">SAFETY!$A$8:$AI$50</definedName>
    <definedName name="_xlnm.Print_Titles" localSheetId="0">SAFETY!$2:$7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5" i="1" l="1"/>
  <c r="AF46" i="1" s="1"/>
  <c r="AF47" i="1"/>
  <c r="O45" i="1"/>
  <c r="O46" i="1" s="1"/>
  <c r="O47" i="1"/>
  <c r="BF26" i="1"/>
  <c r="BE26" i="1"/>
  <c r="BF25" i="1"/>
  <c r="BE25" i="1"/>
  <c r="BF24" i="1"/>
  <c r="BE24" i="1"/>
  <c r="BG24" i="1" s="1"/>
  <c r="BI24" i="1" s="1"/>
  <c r="AC26" i="1"/>
  <c r="AC25" i="1"/>
  <c r="AC24" i="1"/>
  <c r="AC45" i="1" s="1"/>
  <c r="AC46" i="1" s="1"/>
  <c r="AH45" i="1"/>
  <c r="AH46" i="1"/>
  <c r="AH47" i="1"/>
  <c r="AI39" i="1"/>
  <c r="AI40" i="1"/>
  <c r="AI41" i="1"/>
  <c r="AI42" i="1"/>
  <c r="AI43" i="1"/>
  <c r="AG39" i="1"/>
  <c r="U45" i="1"/>
  <c r="U47" i="1"/>
  <c r="BW37" i="1"/>
  <c r="AG37" i="1" s="1"/>
  <c r="AI38" i="1"/>
  <c r="AG38" i="1"/>
  <c r="AG40" i="1"/>
  <c r="AG41" i="1"/>
  <c r="AG42" i="1"/>
  <c r="AG43" i="1"/>
  <c r="N18" i="1"/>
  <c r="N15" i="1"/>
  <c r="N20" i="1"/>
  <c r="N19" i="1"/>
  <c r="H29" i="1"/>
  <c r="H28" i="1"/>
  <c r="AE47" i="1"/>
  <c r="AE45" i="1"/>
  <c r="AE46" i="1"/>
  <c r="I13" i="1"/>
  <c r="H13" i="1"/>
  <c r="I12" i="1"/>
  <c r="H12" i="1"/>
  <c r="I11" i="1"/>
  <c r="H11" i="1"/>
  <c r="I10" i="1"/>
  <c r="H10" i="1"/>
  <c r="I9" i="1"/>
  <c r="H9" i="1"/>
  <c r="J45" i="1"/>
  <c r="J46" i="1" s="1"/>
  <c r="J47" i="1"/>
  <c r="AU8" i="1"/>
  <c r="AV8" i="1"/>
  <c r="AX8" i="1"/>
  <c r="BA8" i="1" s="1"/>
  <c r="H8" i="1" s="1"/>
  <c r="I8" i="1"/>
  <c r="AN14" i="1"/>
  <c r="AO14" i="1" s="1"/>
  <c r="BA14" i="1" s="1"/>
  <c r="N14" i="1" s="1"/>
  <c r="AX14" i="1"/>
  <c r="H44" i="1"/>
  <c r="M45" i="1"/>
  <c r="M47" i="1"/>
  <c r="L45" i="1"/>
  <c r="L47" i="1" s="1"/>
  <c r="AA45" i="1"/>
  <c r="AA47" i="1" s="1"/>
  <c r="Z45" i="1"/>
  <c r="Z47" i="1" s="1"/>
  <c r="Y45" i="1"/>
  <c r="Y47" i="1" s="1"/>
  <c r="X45" i="1"/>
  <c r="X47" i="1"/>
  <c r="W45" i="1"/>
  <c r="W47" i="1"/>
  <c r="V45" i="1"/>
  <c r="V47" i="1"/>
  <c r="T45" i="1"/>
  <c r="T47" i="1" s="1"/>
  <c r="S45" i="1"/>
  <c r="S47" i="1" s="1"/>
  <c r="R45" i="1"/>
  <c r="R47" i="1" s="1"/>
  <c r="Q45" i="1"/>
  <c r="Q47" i="1" s="1"/>
  <c r="P45" i="1"/>
  <c r="P47" i="1"/>
  <c r="AB45" i="1"/>
  <c r="AB47" i="1" s="1"/>
  <c r="AD47" i="1"/>
  <c r="K47" i="1"/>
  <c r="K45" i="1"/>
  <c r="K46" i="1"/>
  <c r="AD45" i="1"/>
  <c r="AD46" i="1"/>
  <c r="BG26" i="1"/>
  <c r="BI26" i="1" s="1"/>
  <c r="BG25" i="1" l="1"/>
  <c r="BI25" i="1" s="1"/>
  <c r="I45" i="1"/>
  <c r="I46" i="1" s="1"/>
  <c r="AC47" i="1"/>
  <c r="H45" i="1"/>
  <c r="H46" i="1" s="1"/>
  <c r="N47" i="1"/>
  <c r="N45" i="1"/>
  <c r="N46" i="1" s="1"/>
  <c r="AG47" i="1"/>
  <c r="AG45" i="1"/>
  <c r="AG46" i="1" s="1"/>
  <c r="AI37" i="1"/>
  <c r="H47" i="1"/>
  <c r="I47" i="1"/>
  <c r="E49" i="1" l="1"/>
  <c r="AI45" i="1"/>
  <c r="AI46" i="1" s="1"/>
  <c r="AI47" i="1"/>
</calcChain>
</file>

<file path=xl/sharedStrings.xml><?xml version="1.0" encoding="utf-8"?>
<sst xmlns="http://schemas.openxmlformats.org/spreadsheetml/2006/main" count="227" uniqueCount="119">
  <si>
    <t>Driveway Information</t>
  </si>
  <si>
    <t>Reference
Point
Stationing</t>
  </si>
  <si>
    <t>Station</t>
  </si>
  <si>
    <t>Description</t>
  </si>
  <si>
    <t>Loca-
tion</t>
  </si>
  <si>
    <t>Inslope
Rates</t>
  </si>
  <si>
    <t>Type III
Object
Marker</t>
  </si>
  <si>
    <t>Type III
Object
Markers
Back to
Back</t>
  </si>
  <si>
    <t>Extend
Culverts</t>
  </si>
  <si>
    <t>Install
Traverse
End
Section</t>
  </si>
  <si>
    <t>Remove
Box
Beam
Guardrail</t>
  </si>
  <si>
    <t>Remove
3-Cable
Guardrail</t>
  </si>
  <si>
    <t>3-Cable
Guardrail
Reset</t>
  </si>
  <si>
    <t>3-Cable
Guardrail</t>
  </si>
  <si>
    <t>W-Beam Guardrail</t>
  </si>
  <si>
    <t>Safety
Shape
Transition</t>
  </si>
  <si>
    <t>Jersey
Barrier</t>
  </si>
  <si>
    <t>Barrel
Attenuation
Device</t>
  </si>
  <si>
    <t>Flatten
Ditch
Blocks</t>
  </si>
  <si>
    <t>Riprap</t>
  </si>
  <si>
    <t>Relocate
Light
Standard</t>
  </si>
  <si>
    <t>Install
Mailbox</t>
  </si>
  <si>
    <t>New
Sign
on New
Support</t>
  </si>
  <si>
    <t>Reset
Sign
Panel</t>
  </si>
  <si>
    <t>Reset
Sign
on New
Support</t>
  </si>
  <si>
    <t>EXTEND PIPE</t>
  </si>
  <si>
    <t>DITCH BLOCK</t>
  </si>
  <si>
    <t>NEW SIGNS</t>
  </si>
  <si>
    <t>Culvert
Lateral
Clearance</t>
  </si>
  <si>
    <t>Flatten Inslopes</t>
  </si>
  <si>
    <t>Remove
End
Section</t>
  </si>
  <si>
    <t>Reset
End
Section</t>
  </si>
  <si>
    <t>W-Beam
End
Terminal</t>
  </si>
  <si>
    <t>Remove</t>
  </si>
  <si>
    <t>Reset</t>
  </si>
  <si>
    <t>New</t>
  </si>
  <si>
    <t>Height
of Ditch</t>
  </si>
  <si>
    <t>Dist From
CL of Pipe
 to Start of
Transition</t>
  </si>
  <si>
    <t>Existing
Inslope
Rate</t>
  </si>
  <si>
    <t>New
Inslope
Rate</t>
  </si>
  <si>
    <t>Total
Fill</t>
  </si>
  <si>
    <t>Cost per
CY of fill</t>
  </si>
  <si>
    <t>Length of New
Pipe (from survey)</t>
  </si>
  <si>
    <t>New End
Section</t>
  </si>
  <si>
    <t>Calculated</t>
  </si>
  <si>
    <t>Fill
Height
over
Pipe</t>
  </si>
  <si>
    <t>Pay
Length</t>
  </si>
  <si>
    <t>Cost of
Pipe
per foot</t>
  </si>
  <si>
    <t>Cost
per end
section</t>
  </si>
  <si>
    <t>Total
Cost</t>
  </si>
  <si>
    <t>Height</t>
  </si>
  <si>
    <t>Width</t>
  </si>
  <si>
    <t>Area
of Fill
Ahead</t>
  </si>
  <si>
    <t>Area
of Fill
Back</t>
  </si>
  <si>
    <t>Cost
per CY
of Fill</t>
  </si>
  <si>
    <t>DESCRIPTION</t>
  </si>
  <si>
    <t>ACTION</t>
  </si>
  <si>
    <t>Sign
Width</t>
  </si>
  <si>
    <t>Sign
Height</t>
  </si>
  <si>
    <t>Design
Area</t>
  </si>
  <si>
    <t>Pay
Area</t>
  </si>
  <si>
    <t>Post
Length</t>
  </si>
  <si>
    <t>Anchor
Length</t>
  </si>
  <si>
    <t>Number
of Posts</t>
  </si>
  <si>
    <t>Cost
per SF
of Sign</t>
  </si>
  <si>
    <t>Cost per
LF of
Support</t>
  </si>
  <si>
    <t>Reset
Main
Sign</t>
  </si>
  <si>
    <t>Length
of Pipe
Ahead</t>
  </si>
  <si>
    <t>Length
of Pipe
Back</t>
  </si>
  <si>
    <t>Lt or BK</t>
  </si>
  <si>
    <t>Rt or AH</t>
  </si>
  <si>
    <t>BK</t>
  </si>
  <si>
    <t>AH</t>
  </si>
  <si>
    <t>LF</t>
  </si>
  <si>
    <t>$</t>
  </si>
  <si>
    <t>ea</t>
  </si>
  <si>
    <t>Ft</t>
  </si>
  <si>
    <t>CY</t>
  </si>
  <si>
    <t>IN</t>
  </si>
  <si>
    <t>SF</t>
  </si>
  <si>
    <t>x</t>
  </si>
  <si>
    <t>Field Drive</t>
  </si>
  <si>
    <t>rt</t>
  </si>
  <si>
    <t>Median Crossover</t>
  </si>
  <si>
    <t>mdn</t>
  </si>
  <si>
    <t>lt</t>
  </si>
  <si>
    <t>Do Nothing</t>
  </si>
  <si>
    <t>Outside
Clear Zone</t>
  </si>
  <si>
    <t>Ditch Block</t>
  </si>
  <si>
    <t>Rip Rap</t>
  </si>
  <si>
    <t>Light Standard</t>
  </si>
  <si>
    <t>Wooden Light Pole</t>
  </si>
  <si>
    <t>No Work
Required</t>
  </si>
  <si>
    <t>MAILBOX -- set of two
     Custom Steel Support</t>
  </si>
  <si>
    <t>SIGN
     Reduced Speed Ahead</t>
  </si>
  <si>
    <t>SIGNS
     Route Marker</t>
  </si>
  <si>
    <t>SIGN
     Distance &amp; Direction</t>
  </si>
  <si>
    <t>SIGN
     Left Curve</t>
  </si>
  <si>
    <t>Total Quantity</t>
  </si>
  <si>
    <t>Average Cost per Unit</t>
  </si>
  <si>
    <t>Total Cost per Item</t>
  </si>
  <si>
    <t>GRAND TOTAL =</t>
  </si>
  <si>
    <r>
      <rPr>
        <sz val="12"/>
        <rFont val="Verdana"/>
        <family val="2"/>
      </rPr>
      <t>6:1</t>
    </r>
    <r>
      <rPr>
        <sz val="12"/>
        <rFont val="Arial"/>
        <family val="2"/>
      </rPr>
      <t xml:space="preserve"> or
Flatter</t>
    </r>
  </si>
  <si>
    <r>
      <rPr>
        <sz val="12"/>
        <rFont val="Verdana"/>
        <family val="2"/>
      </rPr>
      <t>6:1</t>
    </r>
    <r>
      <rPr>
        <sz val="12"/>
        <rFont val="Arial"/>
        <family val="2"/>
      </rPr>
      <t xml:space="preserve"> to
</t>
    </r>
    <r>
      <rPr>
        <sz val="12"/>
        <rFont val="Verdana"/>
        <family val="2"/>
      </rPr>
      <t>4:1</t>
    </r>
  </si>
  <si>
    <r>
      <t xml:space="preserve">Steeper
than </t>
    </r>
    <r>
      <rPr>
        <sz val="12"/>
        <rFont val="Verdana"/>
        <family val="2"/>
      </rPr>
      <t>4:1</t>
    </r>
  </si>
  <si>
    <r>
      <t>ND</t>
    </r>
    <r>
      <rPr>
        <sz val="10"/>
        <rFont val="Verdana"/>
        <family val="2"/>
      </rPr>
      <t xml:space="preserve"> 35</t>
    </r>
    <r>
      <rPr>
        <sz val="10"/>
        <rFont val="Arial"/>
      </rPr>
      <t xml:space="preserve"> South </t>
    </r>
  </si>
  <si>
    <r>
      <t xml:space="preserve">Private Drive
     </t>
    </r>
    <r>
      <rPr>
        <sz val="10"/>
        <rFont val="Verdana"/>
        <family val="2"/>
      </rPr>
      <t>18</t>
    </r>
    <r>
      <rPr>
        <sz val="10"/>
        <rFont val="Arial"/>
      </rPr>
      <t>" CSP</t>
    </r>
  </si>
  <si>
    <r>
      <rPr>
        <sz val="10"/>
        <rFont val="Verdana"/>
        <family val="2"/>
      </rPr>
      <t>18</t>
    </r>
    <r>
      <rPr>
        <sz val="10"/>
        <rFont val="Arial"/>
      </rPr>
      <t xml:space="preserve">" RCP x </t>
    </r>
    <r>
      <rPr>
        <sz val="10"/>
        <rFont val="Verdana"/>
        <family val="2"/>
      </rPr>
      <t>74</t>
    </r>
    <r>
      <rPr>
        <sz val="10"/>
        <rFont val="Arial"/>
      </rPr>
      <t xml:space="preserve">'
    </t>
    </r>
    <r>
      <rPr>
        <sz val="10"/>
        <rFont val="Verdana"/>
        <family val="2"/>
      </rPr>
      <t>38</t>
    </r>
    <r>
      <rPr>
        <sz val="10"/>
        <rFont val="Arial"/>
      </rPr>
      <t xml:space="preserve">' lt &amp; </t>
    </r>
    <r>
      <rPr>
        <sz val="10"/>
        <rFont val="Verdana"/>
        <family val="2"/>
      </rPr>
      <t>36</t>
    </r>
    <r>
      <rPr>
        <sz val="10"/>
        <rFont val="Arial"/>
      </rPr>
      <t>' rt</t>
    </r>
  </si>
  <si>
    <r>
      <rPr>
        <sz val="10"/>
        <rFont val="Verdana"/>
        <family val="2"/>
      </rPr>
      <t>24</t>
    </r>
    <r>
      <rPr>
        <sz val="10"/>
        <rFont val="Arial"/>
      </rPr>
      <t xml:space="preserve">" RCP x </t>
    </r>
    <r>
      <rPr>
        <sz val="10"/>
        <rFont val="Verdana"/>
        <family val="2"/>
      </rPr>
      <t>62</t>
    </r>
    <r>
      <rPr>
        <sz val="10"/>
        <rFont val="Arial"/>
      </rPr>
      <t xml:space="preserve">'
     </t>
    </r>
    <r>
      <rPr>
        <sz val="10"/>
        <rFont val="Verdana"/>
        <family val="2"/>
      </rPr>
      <t>31</t>
    </r>
    <r>
      <rPr>
        <sz val="10"/>
        <rFont val="Arial"/>
      </rPr>
      <t xml:space="preserve">' lt &amp; </t>
    </r>
    <r>
      <rPr>
        <sz val="10"/>
        <rFont val="Verdana"/>
        <family val="2"/>
      </rPr>
      <t>29</t>
    </r>
    <r>
      <rPr>
        <sz val="10"/>
        <rFont val="Arial"/>
      </rPr>
      <t>' rt</t>
    </r>
  </si>
  <si>
    <r>
      <rPr>
        <sz val="10"/>
        <rFont val="Verdana"/>
        <family val="2"/>
      </rPr>
      <t>18</t>
    </r>
    <r>
      <rPr>
        <sz val="10"/>
        <rFont val="Arial"/>
      </rPr>
      <t xml:space="preserve">" RCP x </t>
    </r>
    <r>
      <rPr>
        <sz val="10"/>
        <rFont val="Verdana"/>
        <family val="2"/>
      </rPr>
      <t>64</t>
    </r>
    <r>
      <rPr>
        <sz val="10"/>
        <rFont val="Arial"/>
      </rPr>
      <t xml:space="preserve">'
     </t>
    </r>
    <r>
      <rPr>
        <sz val="10"/>
        <rFont val="Verdana"/>
        <family val="2"/>
      </rPr>
      <t>32</t>
    </r>
    <r>
      <rPr>
        <sz val="10"/>
        <rFont val="Arial"/>
      </rPr>
      <t xml:space="preserve">' lt &amp; </t>
    </r>
    <r>
      <rPr>
        <sz val="10"/>
        <rFont val="Verdana"/>
        <family val="2"/>
      </rPr>
      <t>32</t>
    </r>
    <r>
      <rPr>
        <sz val="10"/>
        <rFont val="Arial"/>
      </rPr>
      <t>' rt</t>
    </r>
  </si>
  <si>
    <r>
      <rPr>
        <sz val="10"/>
        <rFont val="Verdana"/>
        <family val="2"/>
      </rPr>
      <t>18</t>
    </r>
    <r>
      <rPr>
        <sz val="10"/>
        <rFont val="Arial"/>
      </rPr>
      <t xml:space="preserve">" RCP x </t>
    </r>
    <r>
      <rPr>
        <sz val="10"/>
        <rFont val="Verdana"/>
        <family val="2"/>
      </rPr>
      <t>58</t>
    </r>
    <r>
      <rPr>
        <sz val="10"/>
        <rFont val="Arial"/>
      </rPr>
      <t xml:space="preserve">' -- </t>
    </r>
    <r>
      <rPr>
        <sz val="10"/>
        <rFont val="Verdana"/>
        <family val="2"/>
      </rPr>
      <t>1</t>
    </r>
    <r>
      <rPr>
        <sz val="10"/>
        <rFont val="Arial"/>
      </rPr>
      <t xml:space="preserve"> FES
     </t>
    </r>
    <r>
      <rPr>
        <sz val="10"/>
        <rFont val="Verdana"/>
        <family val="2"/>
      </rPr>
      <t>29</t>
    </r>
    <r>
      <rPr>
        <sz val="10"/>
        <rFont val="Arial"/>
      </rPr>
      <t xml:space="preserve">' lt &amp; </t>
    </r>
    <r>
      <rPr>
        <sz val="10"/>
        <rFont val="Verdana"/>
        <family val="2"/>
      </rPr>
      <t>29</t>
    </r>
    <r>
      <rPr>
        <sz val="10"/>
        <rFont val="Arial"/>
      </rPr>
      <t>' rt</t>
    </r>
  </si>
  <si>
    <r>
      <rPr>
        <sz val="10"/>
        <rFont val="Verdana"/>
        <family val="2"/>
      </rPr>
      <t>30</t>
    </r>
    <r>
      <rPr>
        <sz val="10"/>
        <rFont val="Arial"/>
      </rPr>
      <t xml:space="preserve">" RCP x </t>
    </r>
    <r>
      <rPr>
        <sz val="10"/>
        <rFont val="Verdana"/>
        <family val="2"/>
      </rPr>
      <t>112</t>
    </r>
    <r>
      <rPr>
        <sz val="10"/>
        <rFont val="Arial"/>
      </rPr>
      <t xml:space="preserve">' -- </t>
    </r>
    <r>
      <rPr>
        <sz val="10"/>
        <rFont val="Verdana"/>
        <family val="2"/>
      </rPr>
      <t>2</t>
    </r>
    <r>
      <rPr>
        <sz val="10"/>
        <rFont val="Arial"/>
      </rPr>
      <t xml:space="preserve"> FES
     </t>
    </r>
    <r>
      <rPr>
        <sz val="10"/>
        <rFont val="Verdana"/>
        <family val="2"/>
      </rPr>
      <t>58</t>
    </r>
    <r>
      <rPr>
        <sz val="10"/>
        <rFont val="Arial"/>
      </rPr>
      <t xml:space="preserve">' lt &amp; </t>
    </r>
    <r>
      <rPr>
        <sz val="10"/>
        <rFont val="Verdana"/>
        <family val="2"/>
      </rPr>
      <t>54</t>
    </r>
    <r>
      <rPr>
        <sz val="10"/>
        <rFont val="Arial"/>
      </rPr>
      <t>' rt</t>
    </r>
  </si>
  <si>
    <r>
      <t xml:space="preserve">DBL </t>
    </r>
    <r>
      <rPr>
        <sz val="10"/>
        <rFont val="Verdana"/>
        <family val="2"/>
      </rPr>
      <t>36</t>
    </r>
    <r>
      <rPr>
        <sz val="10"/>
        <rFont val="Arial"/>
      </rPr>
      <t xml:space="preserve">" RCP x </t>
    </r>
    <r>
      <rPr>
        <sz val="10"/>
        <rFont val="Verdana"/>
        <family val="2"/>
      </rPr>
      <t>90</t>
    </r>
    <r>
      <rPr>
        <sz val="10"/>
        <rFont val="Arial"/>
      </rPr>
      <t xml:space="preserve">'
     </t>
    </r>
    <r>
      <rPr>
        <sz val="10"/>
        <rFont val="Verdana"/>
        <family val="2"/>
      </rPr>
      <t>43</t>
    </r>
    <r>
      <rPr>
        <sz val="10"/>
        <rFont val="Arial"/>
      </rPr>
      <t xml:space="preserve">' lt &amp; </t>
    </r>
    <r>
      <rPr>
        <sz val="10"/>
        <rFont val="Verdana"/>
        <family val="2"/>
      </rPr>
      <t>47</t>
    </r>
    <r>
      <rPr>
        <sz val="10"/>
        <rFont val="Arial"/>
      </rPr>
      <t>' rt</t>
    </r>
  </si>
  <si>
    <r>
      <t xml:space="preserve">Bridge
     </t>
    </r>
    <r>
      <rPr>
        <sz val="10"/>
        <rFont val="Verdana"/>
        <family val="2"/>
      </rPr>
      <t>40</t>
    </r>
    <r>
      <rPr>
        <sz val="10"/>
        <rFont val="Arial"/>
      </rPr>
      <t>' Clear Roadway</t>
    </r>
  </si>
  <si>
    <r>
      <t xml:space="preserve">Bridge
     </t>
    </r>
    <r>
      <rPr>
        <sz val="10"/>
        <rFont val="Verdana"/>
        <family val="2"/>
      </rPr>
      <t>36</t>
    </r>
    <r>
      <rPr>
        <sz val="10"/>
        <rFont val="Arial"/>
      </rPr>
      <t>' Clear Roadway</t>
    </r>
  </si>
  <si>
    <r>
      <t xml:space="preserve">MAILBOX
     Wood </t>
    </r>
    <r>
      <rPr>
        <sz val="10"/>
        <rFont val="Verdana"/>
        <family val="2"/>
      </rPr>
      <t>4</t>
    </r>
    <r>
      <rPr>
        <sz val="10"/>
        <rFont val="Arial"/>
      </rPr>
      <t xml:space="preserve">" x </t>
    </r>
    <r>
      <rPr>
        <sz val="10"/>
        <rFont val="Verdana"/>
        <family val="2"/>
      </rPr>
      <t>4</t>
    </r>
    <r>
      <rPr>
        <sz val="10"/>
        <rFont val="Arial"/>
      </rPr>
      <t>" Post</t>
    </r>
  </si>
  <si>
    <r>
      <t xml:space="preserve">MAILBOX
     Steel </t>
    </r>
    <r>
      <rPr>
        <sz val="10"/>
        <rFont val="Verdana"/>
        <family val="2"/>
      </rPr>
      <t>2</t>
    </r>
    <r>
      <rPr>
        <sz val="10"/>
        <rFont val="Arial"/>
      </rPr>
      <t>" Pipe</t>
    </r>
  </si>
  <si>
    <r>
      <t xml:space="preserve">SIGN
     Speed Limit </t>
    </r>
    <r>
      <rPr>
        <sz val="10"/>
        <rFont val="Verdana"/>
        <family val="2"/>
      </rPr>
      <t>65</t>
    </r>
  </si>
  <si>
    <r>
      <t xml:space="preserve">SIGN
     </t>
    </r>
    <r>
      <rPr>
        <sz val="10"/>
        <rFont val="Verdana"/>
        <family val="2"/>
      </rPr>
      <t>911</t>
    </r>
    <r>
      <rPr>
        <sz val="10"/>
        <rFont val="Arial"/>
      </rPr>
      <t xml:space="preserve"> Signs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</si>
</sst>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\+00"/>
    <numFmt numFmtId="165" formatCode="&quot;$&quot;#,##0"/>
    <numFmt numFmtId="166" formatCode="&quot;$&quot;#,##0.00"/>
    <numFmt numFmtId="167" formatCode="0.0"/>
    <numFmt numFmtId="168" formatCode="0.000"/>
  </numFmts>
  <fonts count="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7" fontId="1" fillId="0" borderId="0" xfId="0" applyNumberFormat="1" applyFont="1"/>
    <xf numFmtId="167" fontId="0" fillId="0" borderId="0" xfId="0" applyNumberFormat="1"/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1" fillId="3" borderId="0" xfId="0" applyFont="1" applyFill="1"/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8" fontId="0" fillId="2" borderId="1" xfId="0" applyNumberFormat="1" applyFill="1" applyBorder="1" applyAlignment="1">
      <alignment horizontal="center" vertical="center"/>
    </xf>
    <xf numFmtId="167" fontId="1" fillId="3" borderId="17" xfId="0" applyNumberFormat="1" applyFont="1" applyFill="1" applyBorder="1" applyAlignment="1">
      <alignment horizontal="center" vertical="center" wrapText="1"/>
    </xf>
    <xf numFmtId="167" fontId="1" fillId="3" borderId="8" xfId="0" applyNumberFormat="1" applyFont="1" applyFill="1" applyBorder="1" applyAlignment="1">
      <alignment horizontal="center" vertical="center" wrapText="1"/>
    </xf>
    <xf numFmtId="167" fontId="1" fillId="3" borderId="1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8" xfId="0" applyFont="1" applyFill="1" applyBorder="1" applyAlignment="1">
      <alignment horizontal="center"/>
    </xf>
    <xf numFmtId="0" fontId="5" fillId="3" borderId="3" xfId="0" applyFont="1" applyFill="1" applyBorder="1"/>
    <xf numFmtId="166" fontId="4" fillId="3" borderId="4" xfId="0" applyNumberFormat="1" applyFont="1" applyFill="1" applyBorder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6" fillId="3" borderId="5" xfId="0" applyNumberFormat="1" applyFont="1" applyFill="1" applyBorder="1" applyAlignment="1">
      <alignment horizontal="center"/>
    </xf>
    <xf numFmtId="0" fontId="5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1" fillId="3" borderId="1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3" borderId="18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4C26-D868-459A-B664-30C38FCE110A}">
  <sheetPr transitionEntry="1">
    <pageSetUpPr fitToPage="1"/>
  </sheetPr>
  <dimension ref="A1:BW53"/>
  <sheetViews>
    <sheetView tabSelected="1" zoomScale="130" zoomScaleNormal="130" workbookViewId="0">
      <pane xSplit="4" ySplit="7" topLeftCell="E39" activePane="bottomRight" state="frozen"/>
      <selection pane="topRight" activeCell="E1" sqref="E1"/>
      <selection pane="bottomLeft" activeCell="A10" sqref="A10"/>
      <selection pane="bottomRight" activeCell="K10" sqref="K10"/>
    </sheetView>
  </sheetViews>
  <sheetFormatPr defaultColWidth="9.140625" defaultRowHeight="12.75" x14ac:dyDescent="0.2"/>
  <cols>
    <col min="1" max="1" width="12.140625" style="1" bestFit="1" customWidth="1"/>
    <col min="2" max="2" width="12.140625" style="1" customWidth="1"/>
    <col min="3" max="3" width="25.42578125" bestFit="1" customWidth="1"/>
    <col min="4" max="4" width="7.140625" bestFit="1" customWidth="1"/>
    <col min="5" max="5" width="4.7109375" bestFit="1" customWidth="1"/>
    <col min="6" max="6" width="5.140625" bestFit="1" customWidth="1"/>
    <col min="7" max="7" width="12.28515625" bestFit="1" customWidth="1"/>
    <col min="8" max="8" width="10.5703125" bestFit="1" customWidth="1"/>
    <col min="9" max="9" width="10.42578125" bestFit="1" customWidth="1"/>
    <col min="10" max="10" width="7" bestFit="1" customWidth="1"/>
    <col min="11" max="11" width="9.7109375" bestFit="1" customWidth="1"/>
    <col min="12" max="12" width="10.42578125" bestFit="1" customWidth="1"/>
    <col min="13" max="13" width="9.7109375" bestFit="1" customWidth="1"/>
    <col min="14" max="14" width="10.5703125" bestFit="1" customWidth="1"/>
    <col min="15" max="15" width="10.42578125" customWidth="1"/>
    <col min="16" max="16" width="11.140625" bestFit="1" customWidth="1"/>
    <col min="17" max="19" width="11" bestFit="1" customWidth="1"/>
    <col min="20" max="20" width="10.140625" bestFit="1" customWidth="1"/>
    <col min="21" max="21" width="10" customWidth="1"/>
    <col min="22" max="22" width="10.85546875" bestFit="1" customWidth="1"/>
    <col min="23" max="23" width="10.28515625" bestFit="1" customWidth="1"/>
    <col min="24" max="24" width="9.5703125" bestFit="1" customWidth="1"/>
    <col min="25" max="25" width="11.28515625" bestFit="1" customWidth="1"/>
    <col min="26" max="26" width="12" bestFit="1" customWidth="1"/>
    <col min="27" max="27" width="12.140625" bestFit="1" customWidth="1"/>
    <col min="28" max="28" width="13.28515625" bestFit="1" customWidth="1"/>
    <col min="29" max="29" width="10.28515625" bestFit="1" customWidth="1"/>
    <col min="30" max="30" width="8.5703125" bestFit="1" customWidth="1"/>
    <col min="31" max="31" width="11" bestFit="1" customWidth="1"/>
    <col min="32" max="32" width="10.85546875" customWidth="1"/>
    <col min="33" max="33" width="12.140625" bestFit="1" customWidth="1"/>
    <col min="34" max="34" width="8.5703125" bestFit="1" customWidth="1"/>
    <col min="35" max="35" width="11.140625" bestFit="1" customWidth="1"/>
    <col min="36" max="36" width="5.7109375" customWidth="1"/>
    <col min="37" max="37" width="8.85546875" customWidth="1"/>
    <col min="38" max="38" width="12.28515625" bestFit="1" customWidth="1"/>
    <col min="39" max="39" width="9.5703125" bestFit="1" customWidth="1"/>
    <col min="40" max="41" width="9.42578125" bestFit="1" customWidth="1"/>
    <col min="42" max="42" width="10.42578125" bestFit="1" customWidth="1"/>
    <col min="43" max="43" width="9.42578125" bestFit="1" customWidth="1"/>
    <col min="44" max="44" width="9.85546875" customWidth="1"/>
    <col min="45" max="45" width="10.85546875" bestFit="1" customWidth="1"/>
    <col min="46" max="46" width="8.85546875" customWidth="1"/>
    <col min="47" max="48" width="8.7109375" bestFit="1" customWidth="1"/>
    <col min="49" max="49" width="8.140625" style="7" bestFit="1" customWidth="1"/>
    <col min="50" max="50" width="9.42578125" bestFit="1" customWidth="1"/>
    <col min="51" max="51" width="8.85546875" customWidth="1"/>
    <col min="52" max="52" width="9.28515625" bestFit="1" customWidth="1"/>
    <col min="53" max="53" width="9.42578125" bestFit="1" customWidth="1"/>
    <col min="54" max="54" width="5.7109375" customWidth="1"/>
    <col min="55" max="55" width="8.28515625" bestFit="1" customWidth="1"/>
    <col min="56" max="56" width="7.140625" customWidth="1"/>
    <col min="57" max="59" width="9.42578125" bestFit="1" customWidth="1"/>
    <col min="60" max="60" width="8.42578125" bestFit="1" customWidth="1"/>
    <col min="61" max="61" width="10.42578125" bestFit="1" customWidth="1"/>
    <col min="62" max="62" width="5.7109375" customWidth="1"/>
    <col min="63" max="63" width="17.28515625" bestFit="1" customWidth="1"/>
    <col min="64" max="64" width="9.7109375" bestFit="1" customWidth="1"/>
    <col min="65" max="65" width="7.140625" bestFit="1" customWidth="1"/>
    <col min="66" max="66" width="8.140625" bestFit="1" customWidth="1"/>
    <col min="67" max="67" width="8.85546875" bestFit="1" customWidth="1"/>
    <col min="68" max="68" width="6.140625" bestFit="1" customWidth="1"/>
    <col min="69" max="69" width="8.5703125" customWidth="1"/>
    <col min="70" max="70" width="8.5703125" bestFit="1" customWidth="1"/>
    <col min="71" max="71" width="9.85546875" customWidth="1"/>
    <col min="72" max="72" width="8.5703125" bestFit="1" customWidth="1"/>
    <col min="73" max="73" width="10.28515625" bestFit="1" customWidth="1"/>
    <col min="74" max="74" width="8.5703125" bestFit="1" customWidth="1"/>
    <col min="75" max="75" width="9.42578125" bestFit="1" customWidth="1"/>
  </cols>
  <sheetData>
    <row r="1" spans="1:75" x14ac:dyDescent="0.2">
      <c r="H1" t="s">
        <v>0</v>
      </c>
    </row>
    <row r="2" spans="1:75" s="2" customFormat="1" ht="96.6" customHeight="1" x14ac:dyDescent="0.25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/>
      <c r="G2" s="30"/>
      <c r="H2" s="30"/>
      <c r="I2" s="30"/>
      <c r="J2" s="30"/>
      <c r="K2" s="30"/>
      <c r="L2" s="30" t="s">
        <v>6</v>
      </c>
      <c r="M2" s="30" t="s">
        <v>7</v>
      </c>
      <c r="N2" s="30" t="s">
        <v>8</v>
      </c>
      <c r="O2" s="30" t="s">
        <v>9</v>
      </c>
      <c r="P2" s="30" t="s">
        <v>10</v>
      </c>
      <c r="Q2" s="30" t="s">
        <v>11</v>
      </c>
      <c r="R2" s="31" t="s">
        <v>12</v>
      </c>
      <c r="S2" s="31" t="s">
        <v>13</v>
      </c>
      <c r="T2" s="86" t="s">
        <v>14</v>
      </c>
      <c r="U2" s="86"/>
      <c r="V2" s="86"/>
      <c r="W2" s="86"/>
      <c r="X2" s="86"/>
      <c r="Y2" s="86"/>
      <c r="Z2" s="30" t="s">
        <v>15</v>
      </c>
      <c r="AA2" s="30" t="s">
        <v>16</v>
      </c>
      <c r="AB2" s="30" t="s">
        <v>17</v>
      </c>
      <c r="AC2" s="30" t="s">
        <v>18</v>
      </c>
      <c r="AD2" s="30" t="s">
        <v>19</v>
      </c>
      <c r="AE2" s="30" t="s">
        <v>20</v>
      </c>
      <c r="AF2" s="30" t="s">
        <v>21</v>
      </c>
      <c r="AG2" s="30" t="s">
        <v>22</v>
      </c>
      <c r="AH2" s="30" t="s">
        <v>23</v>
      </c>
      <c r="AI2" s="30" t="s">
        <v>24</v>
      </c>
      <c r="AK2" s="79" t="s">
        <v>25</v>
      </c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C2" s="73" t="s">
        <v>26</v>
      </c>
      <c r="BD2" s="73"/>
      <c r="BE2" s="73"/>
      <c r="BF2" s="73"/>
      <c r="BG2" s="73"/>
      <c r="BH2" s="73"/>
      <c r="BI2" s="73"/>
      <c r="BK2" s="63" t="s">
        <v>27</v>
      </c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5"/>
    </row>
    <row r="3" spans="1:75" s="2" customFormat="1" ht="15" customHeight="1" x14ac:dyDescent="0.2">
      <c r="A3" s="66"/>
      <c r="B3" s="66"/>
      <c r="C3" s="66"/>
      <c r="D3" s="66"/>
      <c r="E3" s="66"/>
      <c r="F3" s="66"/>
      <c r="G3" s="66" t="s">
        <v>28</v>
      </c>
      <c r="H3" s="66" t="s">
        <v>8</v>
      </c>
      <c r="I3" s="66" t="s">
        <v>29</v>
      </c>
      <c r="J3" s="66"/>
      <c r="K3" s="66"/>
      <c r="L3" s="30"/>
      <c r="M3" s="30"/>
      <c r="N3" s="30"/>
      <c r="O3" s="30"/>
      <c r="P3" s="30"/>
      <c r="Q3" s="30"/>
      <c r="R3" s="30"/>
      <c r="S3" s="30"/>
      <c r="T3" s="66" t="s">
        <v>30</v>
      </c>
      <c r="U3" s="66" t="s">
        <v>31</v>
      </c>
      <c r="V3" s="66" t="s">
        <v>32</v>
      </c>
      <c r="W3" s="85" t="s">
        <v>33</v>
      </c>
      <c r="X3" s="85" t="s">
        <v>34</v>
      </c>
      <c r="Y3" s="85" t="s">
        <v>35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K3" s="66" t="s">
        <v>36</v>
      </c>
      <c r="AL3" s="66" t="s">
        <v>37</v>
      </c>
      <c r="AM3" s="66" t="s">
        <v>38</v>
      </c>
      <c r="AN3" s="66" t="s">
        <v>39</v>
      </c>
      <c r="AO3" s="66" t="s">
        <v>40</v>
      </c>
      <c r="AP3" s="66" t="s">
        <v>41</v>
      </c>
      <c r="AQ3" s="66" t="s">
        <v>42</v>
      </c>
      <c r="AR3" s="66"/>
      <c r="AS3" s="30" t="s">
        <v>43</v>
      </c>
      <c r="AT3" s="30" t="s">
        <v>31</v>
      </c>
      <c r="AU3" s="66" t="s">
        <v>44</v>
      </c>
      <c r="AV3" s="66"/>
      <c r="AW3" s="27" t="s">
        <v>45</v>
      </c>
      <c r="AX3" s="30" t="s">
        <v>46</v>
      </c>
      <c r="AY3" s="30" t="s">
        <v>47</v>
      </c>
      <c r="AZ3" s="30" t="s">
        <v>48</v>
      </c>
      <c r="BA3" s="30" t="s">
        <v>49</v>
      </c>
      <c r="BC3" s="66" t="s">
        <v>50</v>
      </c>
      <c r="BD3" s="66" t="s">
        <v>51</v>
      </c>
      <c r="BE3" s="66" t="s">
        <v>52</v>
      </c>
      <c r="BF3" s="66" t="s">
        <v>53</v>
      </c>
      <c r="BG3" s="66" t="s">
        <v>40</v>
      </c>
      <c r="BH3" s="66" t="s">
        <v>54</v>
      </c>
      <c r="BI3" s="66" t="s">
        <v>49</v>
      </c>
      <c r="BK3" s="67" t="s">
        <v>55</v>
      </c>
      <c r="BL3" s="67" t="s">
        <v>56</v>
      </c>
      <c r="BM3" s="74" t="s">
        <v>57</v>
      </c>
      <c r="BN3" s="74" t="s">
        <v>58</v>
      </c>
      <c r="BO3" s="70" t="s">
        <v>59</v>
      </c>
      <c r="BP3" s="70" t="s">
        <v>60</v>
      </c>
      <c r="BQ3" s="70" t="s">
        <v>61</v>
      </c>
      <c r="BR3" s="70" t="s">
        <v>62</v>
      </c>
      <c r="BS3" s="70" t="s">
        <v>63</v>
      </c>
      <c r="BT3" s="70" t="s">
        <v>64</v>
      </c>
      <c r="BU3" s="70" t="s">
        <v>65</v>
      </c>
      <c r="BV3" s="70" t="s">
        <v>66</v>
      </c>
      <c r="BW3" s="70" t="s">
        <v>49</v>
      </c>
    </row>
    <row r="4" spans="1:75" s="2" customFormat="1" ht="1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30"/>
      <c r="M4" s="30"/>
      <c r="N4" s="30"/>
      <c r="O4" s="30"/>
      <c r="P4" s="30"/>
      <c r="Q4" s="30"/>
      <c r="R4" s="30"/>
      <c r="S4" s="30"/>
      <c r="T4" s="66"/>
      <c r="U4" s="66"/>
      <c r="V4" s="66"/>
      <c r="W4" s="85"/>
      <c r="X4" s="85"/>
      <c r="Y4" s="85"/>
      <c r="Z4" s="32"/>
      <c r="AA4" s="32"/>
      <c r="AB4" s="32"/>
      <c r="AC4" s="32"/>
      <c r="AD4" s="32"/>
      <c r="AE4" s="32"/>
      <c r="AF4" s="32"/>
      <c r="AG4" s="32"/>
      <c r="AH4" s="32"/>
      <c r="AI4" s="32"/>
      <c r="AK4" s="66"/>
      <c r="AL4" s="66"/>
      <c r="AM4" s="66"/>
      <c r="AN4" s="66"/>
      <c r="AO4" s="66"/>
      <c r="AP4" s="66"/>
      <c r="AQ4" s="66"/>
      <c r="AR4" s="66"/>
      <c r="AS4" s="30"/>
      <c r="AT4" s="30"/>
      <c r="AU4" s="66" t="s">
        <v>67</v>
      </c>
      <c r="AV4" s="66" t="s">
        <v>68</v>
      </c>
      <c r="AW4" s="28"/>
      <c r="AX4" s="30"/>
      <c r="AY4" s="30"/>
      <c r="AZ4" s="30"/>
      <c r="BA4" s="30"/>
      <c r="BC4" s="66"/>
      <c r="BD4" s="66"/>
      <c r="BE4" s="66"/>
      <c r="BF4" s="66"/>
      <c r="BG4" s="66"/>
      <c r="BH4" s="66"/>
      <c r="BI4" s="66"/>
      <c r="BK4" s="68"/>
      <c r="BL4" s="68"/>
      <c r="BM4" s="75"/>
      <c r="BN4" s="75"/>
      <c r="BO4" s="71"/>
      <c r="BP4" s="71"/>
      <c r="BQ4" s="71"/>
      <c r="BR4" s="71"/>
      <c r="BS4" s="71"/>
      <c r="BT4" s="71"/>
      <c r="BU4" s="71"/>
      <c r="BV4" s="71"/>
      <c r="BW4" s="71"/>
    </row>
    <row r="5" spans="1:75" s="2" customFormat="1" ht="15" x14ac:dyDescent="0.2">
      <c r="A5" s="66"/>
      <c r="B5" s="66"/>
      <c r="C5" s="66"/>
      <c r="D5" s="66"/>
      <c r="E5" s="66"/>
      <c r="F5" s="66"/>
      <c r="G5" s="66"/>
      <c r="H5" s="66"/>
      <c r="I5" s="87" t="s">
        <v>102</v>
      </c>
      <c r="J5" s="87" t="s">
        <v>103</v>
      </c>
      <c r="K5" s="66" t="s">
        <v>104</v>
      </c>
      <c r="L5" s="30"/>
      <c r="M5" s="30"/>
      <c r="N5" s="30"/>
      <c r="O5" s="30"/>
      <c r="P5" s="30"/>
      <c r="Q5" s="30"/>
      <c r="R5" s="30"/>
      <c r="S5" s="30"/>
      <c r="T5" s="66"/>
      <c r="U5" s="66"/>
      <c r="V5" s="66"/>
      <c r="W5" s="85"/>
      <c r="X5" s="85"/>
      <c r="Y5" s="85"/>
      <c r="Z5" s="32"/>
      <c r="AA5" s="32"/>
      <c r="AB5" s="32"/>
      <c r="AC5" s="32"/>
      <c r="AD5" s="32"/>
      <c r="AE5" s="32"/>
      <c r="AF5" s="32"/>
      <c r="AG5" s="32"/>
      <c r="AH5" s="32"/>
      <c r="AI5" s="32"/>
      <c r="AK5" s="66"/>
      <c r="AL5" s="66"/>
      <c r="AM5" s="66"/>
      <c r="AN5" s="66"/>
      <c r="AO5" s="66"/>
      <c r="AP5" s="66"/>
      <c r="AQ5" s="66" t="s">
        <v>69</v>
      </c>
      <c r="AR5" s="66" t="s">
        <v>70</v>
      </c>
      <c r="AS5" s="30"/>
      <c r="AT5" s="30"/>
      <c r="AU5" s="66"/>
      <c r="AV5" s="66"/>
      <c r="AW5" s="28"/>
      <c r="AX5" s="30"/>
      <c r="AY5" s="30"/>
      <c r="AZ5" s="30"/>
      <c r="BA5" s="30"/>
      <c r="BC5" s="66"/>
      <c r="BD5" s="66"/>
      <c r="BE5" s="66"/>
      <c r="BF5" s="66"/>
      <c r="BG5" s="66"/>
      <c r="BH5" s="66"/>
      <c r="BI5" s="66"/>
      <c r="BK5" s="68"/>
      <c r="BL5" s="68"/>
      <c r="BM5" s="75"/>
      <c r="BN5" s="75"/>
      <c r="BO5" s="71"/>
      <c r="BP5" s="71"/>
      <c r="BQ5" s="71"/>
      <c r="BR5" s="71"/>
      <c r="BS5" s="71"/>
      <c r="BT5" s="71"/>
      <c r="BU5" s="71"/>
      <c r="BV5" s="71"/>
      <c r="BW5" s="71"/>
    </row>
    <row r="6" spans="1:75" s="2" customFormat="1" ht="15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30"/>
      <c r="M6" s="30"/>
      <c r="N6" s="30"/>
      <c r="O6" s="30"/>
      <c r="P6" s="30"/>
      <c r="Q6" s="30"/>
      <c r="R6" s="30"/>
      <c r="S6" s="30"/>
      <c r="T6" s="66"/>
      <c r="U6" s="66"/>
      <c r="V6" s="66"/>
      <c r="W6" s="85"/>
      <c r="X6" s="85"/>
      <c r="Y6" s="85"/>
      <c r="Z6" s="32"/>
      <c r="AA6" s="32"/>
      <c r="AB6" s="32"/>
      <c r="AC6" s="32"/>
      <c r="AD6" s="32"/>
      <c r="AE6" s="32"/>
      <c r="AF6" s="32"/>
      <c r="AG6" s="32"/>
      <c r="AH6" s="32"/>
      <c r="AI6" s="32"/>
      <c r="AK6" s="66"/>
      <c r="AL6" s="66"/>
      <c r="AM6" s="66"/>
      <c r="AN6" s="66"/>
      <c r="AO6" s="66"/>
      <c r="AP6" s="66"/>
      <c r="AQ6" s="66"/>
      <c r="AR6" s="66"/>
      <c r="AS6" s="30"/>
      <c r="AT6" s="30"/>
      <c r="AU6" s="66"/>
      <c r="AV6" s="66"/>
      <c r="AW6" s="29"/>
      <c r="AX6" s="30"/>
      <c r="AY6" s="30"/>
      <c r="AZ6" s="30"/>
      <c r="BA6" s="30"/>
      <c r="BC6" s="66"/>
      <c r="BD6" s="66"/>
      <c r="BE6" s="66"/>
      <c r="BF6" s="66"/>
      <c r="BG6" s="66"/>
      <c r="BH6" s="66"/>
      <c r="BI6" s="66"/>
      <c r="BK6" s="69"/>
      <c r="BL6" s="69"/>
      <c r="BM6" s="76"/>
      <c r="BN6" s="76"/>
      <c r="BO6" s="72"/>
      <c r="BP6" s="72"/>
      <c r="BQ6" s="72"/>
      <c r="BR6" s="72"/>
      <c r="BS6" s="72"/>
      <c r="BT6" s="72"/>
      <c r="BU6" s="72"/>
      <c r="BV6" s="72"/>
      <c r="BW6" s="72"/>
    </row>
    <row r="7" spans="1:75" s="2" customFormat="1" ht="15" customHeight="1" x14ac:dyDescent="0.2">
      <c r="A7" s="66"/>
      <c r="B7" s="66"/>
      <c r="C7" s="66"/>
      <c r="D7" s="66"/>
      <c r="E7" s="30" t="s">
        <v>71</v>
      </c>
      <c r="F7" s="30" t="s">
        <v>72</v>
      </c>
      <c r="G7" s="30" t="s">
        <v>73</v>
      </c>
      <c r="H7" s="30" t="s">
        <v>74</v>
      </c>
      <c r="I7" s="30" t="s">
        <v>74</v>
      </c>
      <c r="J7" s="30" t="s">
        <v>74</v>
      </c>
      <c r="K7" s="30" t="s">
        <v>74</v>
      </c>
      <c r="L7" s="30" t="s">
        <v>75</v>
      </c>
      <c r="M7" s="30" t="s">
        <v>75</v>
      </c>
      <c r="N7" s="33" t="s">
        <v>74</v>
      </c>
      <c r="O7" s="33" t="s">
        <v>74</v>
      </c>
      <c r="P7" s="33" t="s">
        <v>73</v>
      </c>
      <c r="Q7" s="33" t="s">
        <v>73</v>
      </c>
      <c r="R7" s="33" t="s">
        <v>73</v>
      </c>
      <c r="S7" s="33" t="s">
        <v>73</v>
      </c>
      <c r="T7" s="33" t="s">
        <v>75</v>
      </c>
      <c r="U7" s="33" t="s">
        <v>75</v>
      </c>
      <c r="V7" s="33" t="s">
        <v>75</v>
      </c>
      <c r="W7" s="33" t="s">
        <v>73</v>
      </c>
      <c r="X7" s="33" t="s">
        <v>73</v>
      </c>
      <c r="Y7" s="33" t="s">
        <v>73</v>
      </c>
      <c r="Z7" s="33" t="s">
        <v>75</v>
      </c>
      <c r="AA7" s="33" t="s">
        <v>73</v>
      </c>
      <c r="AB7" s="33" t="s">
        <v>75</v>
      </c>
      <c r="AC7" s="33" t="s">
        <v>74</v>
      </c>
      <c r="AD7" s="33" t="s">
        <v>74</v>
      </c>
      <c r="AE7" s="33" t="s">
        <v>74</v>
      </c>
      <c r="AF7" s="33" t="s">
        <v>74</v>
      </c>
      <c r="AG7" s="33" t="s">
        <v>74</v>
      </c>
      <c r="AH7" s="33" t="s">
        <v>74</v>
      </c>
      <c r="AI7" s="33" t="s">
        <v>74</v>
      </c>
      <c r="AK7" s="33" t="s">
        <v>76</v>
      </c>
      <c r="AL7" s="33" t="s">
        <v>76</v>
      </c>
      <c r="AM7" s="33"/>
      <c r="AN7" s="33"/>
      <c r="AO7" s="33" t="s">
        <v>77</v>
      </c>
      <c r="AP7" s="33" t="s">
        <v>74</v>
      </c>
      <c r="AQ7" s="33" t="s">
        <v>73</v>
      </c>
      <c r="AR7" s="33" t="s">
        <v>73</v>
      </c>
      <c r="AS7" s="33" t="s">
        <v>75</v>
      </c>
      <c r="AT7" s="33" t="s">
        <v>75</v>
      </c>
      <c r="AU7" s="33" t="s">
        <v>73</v>
      </c>
      <c r="AV7" s="33" t="s">
        <v>73</v>
      </c>
      <c r="AW7" s="20" t="s">
        <v>76</v>
      </c>
      <c r="AX7" s="33" t="s">
        <v>73</v>
      </c>
      <c r="AY7" s="33" t="s">
        <v>74</v>
      </c>
      <c r="AZ7" s="33" t="s">
        <v>74</v>
      </c>
      <c r="BA7" s="33" t="s">
        <v>74</v>
      </c>
      <c r="BC7" s="30" t="s">
        <v>76</v>
      </c>
      <c r="BD7" s="30" t="s">
        <v>76</v>
      </c>
      <c r="BE7" s="30" t="s">
        <v>77</v>
      </c>
      <c r="BF7" s="30" t="s">
        <v>77</v>
      </c>
      <c r="BG7" s="30" t="s">
        <v>77</v>
      </c>
      <c r="BH7" s="30" t="s">
        <v>74</v>
      </c>
      <c r="BI7" s="30" t="s">
        <v>74</v>
      </c>
      <c r="BK7" s="18"/>
      <c r="BL7" s="18"/>
      <c r="BM7" s="19" t="s">
        <v>78</v>
      </c>
      <c r="BN7" s="19" t="s">
        <v>78</v>
      </c>
      <c r="BO7" s="32" t="s">
        <v>79</v>
      </c>
      <c r="BP7" s="32" t="s">
        <v>79</v>
      </c>
      <c r="BQ7" s="32" t="s">
        <v>73</v>
      </c>
      <c r="BR7" s="32" t="s">
        <v>73</v>
      </c>
      <c r="BS7" s="32" t="s">
        <v>75</v>
      </c>
      <c r="BT7" s="32" t="s">
        <v>74</v>
      </c>
      <c r="BU7" s="32" t="s">
        <v>74</v>
      </c>
      <c r="BV7" s="32" t="s">
        <v>74</v>
      </c>
      <c r="BW7" s="32" t="s">
        <v>74</v>
      </c>
    </row>
    <row r="8" spans="1:75" s="3" customFormat="1" ht="25.5" customHeight="1" x14ac:dyDescent="0.2">
      <c r="A8" s="26"/>
      <c r="B8" s="8"/>
      <c r="C8" s="9"/>
      <c r="D8" s="10"/>
      <c r="E8" s="100" t="s">
        <v>80</v>
      </c>
      <c r="F8" s="100" t="s">
        <v>80</v>
      </c>
      <c r="G8" s="98" t="s">
        <v>80</v>
      </c>
      <c r="H8" s="38" t="e">
        <f t="shared" ref="H8:H13" si="0">IF(G8=0,"",IF(BA8=0,"Do Nothing",BA8))</f>
        <v>#VALUE!</v>
      </c>
      <c r="I8" s="92" t="str">
        <f t="shared" ref="I8:I13" si="1">IF(OR($E8&gt;=6,$F8&gt;=6),"Do Nothing"," ")</f>
        <v>Do Nothing</v>
      </c>
      <c r="J8" s="92" t="s">
        <v>80</v>
      </c>
      <c r="K8" s="92" t="s">
        <v>80</v>
      </c>
      <c r="L8" s="37"/>
      <c r="M8" s="37"/>
      <c r="N8" s="39"/>
      <c r="O8" s="39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9"/>
      <c r="AD8" s="39"/>
      <c r="AE8" s="39"/>
      <c r="AF8" s="39"/>
      <c r="AG8" s="38"/>
      <c r="AH8" s="38"/>
      <c r="AI8" s="38"/>
      <c r="AJ8" s="40"/>
      <c r="AK8" s="41"/>
      <c r="AL8" s="41"/>
      <c r="AM8" s="41"/>
      <c r="AN8" s="41"/>
      <c r="AO8" s="41"/>
      <c r="AP8" s="38"/>
      <c r="AQ8" s="97" t="s">
        <v>80</v>
      </c>
      <c r="AR8" s="97" t="s">
        <v>80</v>
      </c>
      <c r="AS8" s="37"/>
      <c r="AT8" s="98" t="s">
        <v>80</v>
      </c>
      <c r="AU8" s="41">
        <f>IF(E8&gt;6,0,IF(AW8=0,8-E8,(8-E8)*AW8))</f>
        <v>0</v>
      </c>
      <c r="AV8" s="41">
        <f>IF(F8&gt;6,0,IF(AW8=0,8-F8,(8-F8)*AW8))</f>
        <v>0</v>
      </c>
      <c r="AW8" s="36"/>
      <c r="AX8" s="41" t="e">
        <f>ROUNDUP(AQ8/2,0)*2+ROUNDUP(AR8/2,0)*2+ROUNDUP(AU8/2,0)*2+ROUNDUP(AV8/2,0)*2</f>
        <v>#VALUE!</v>
      </c>
      <c r="AY8" s="92" t="s">
        <v>80</v>
      </c>
      <c r="AZ8" s="92" t="s">
        <v>80</v>
      </c>
      <c r="BA8" s="38" t="e">
        <f>(AX8*AY8)+(AS8*AZ8)+(AT8*AZ8)</f>
        <v>#VALUE!</v>
      </c>
      <c r="BB8" s="40"/>
      <c r="BC8" s="41"/>
      <c r="BD8" s="41"/>
      <c r="BE8" s="41"/>
      <c r="BF8" s="41"/>
      <c r="BG8" s="41"/>
      <c r="BH8" s="38"/>
      <c r="BI8" s="38"/>
      <c r="BJ8" s="40"/>
      <c r="BK8" s="42"/>
      <c r="BL8" s="41"/>
      <c r="BM8" s="42"/>
      <c r="BN8" s="42"/>
      <c r="BO8" s="41"/>
      <c r="BP8" s="36"/>
      <c r="BQ8" s="36"/>
      <c r="BR8" s="42"/>
      <c r="BS8" s="42"/>
      <c r="BT8" s="38"/>
      <c r="BU8" s="38"/>
      <c r="BV8" s="38"/>
      <c r="BW8" s="38"/>
    </row>
    <row r="9" spans="1:75" s="3" customFormat="1" ht="25.5" customHeight="1" x14ac:dyDescent="0.2">
      <c r="A9" s="88">
        <v>305.26900000000001</v>
      </c>
      <c r="B9" s="89">
        <v>2835</v>
      </c>
      <c r="C9" s="4" t="s">
        <v>81</v>
      </c>
      <c r="D9" s="5" t="s">
        <v>82</v>
      </c>
      <c r="E9" s="43">
        <v>7.3</v>
      </c>
      <c r="F9" s="43">
        <v>6.5</v>
      </c>
      <c r="G9" s="44"/>
      <c r="H9" s="45" t="str">
        <f t="shared" si="0"/>
        <v/>
      </c>
      <c r="I9" s="93" t="str">
        <f t="shared" si="1"/>
        <v>Do Nothing</v>
      </c>
      <c r="J9" s="45"/>
      <c r="K9" s="45"/>
      <c r="L9" s="44"/>
      <c r="M9" s="44"/>
      <c r="N9" s="46"/>
      <c r="O9" s="46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6"/>
      <c r="AD9" s="46"/>
      <c r="AE9" s="46"/>
      <c r="AF9" s="46"/>
      <c r="AG9" s="45"/>
      <c r="AH9" s="45"/>
      <c r="AI9" s="45"/>
      <c r="AJ9" s="47"/>
      <c r="AK9" s="48"/>
      <c r="AL9" s="48"/>
      <c r="AM9" s="48"/>
      <c r="AN9" s="48"/>
      <c r="AO9" s="48"/>
      <c r="AP9" s="45"/>
      <c r="AQ9" s="48"/>
      <c r="AR9" s="48"/>
      <c r="AS9" s="44"/>
      <c r="AT9" s="44"/>
      <c r="AU9" s="48"/>
      <c r="AV9" s="48"/>
      <c r="AW9" s="43"/>
      <c r="AX9" s="48"/>
      <c r="AY9" s="45"/>
      <c r="AZ9" s="45"/>
      <c r="BA9" s="45"/>
      <c r="BB9" s="47"/>
      <c r="BC9" s="48"/>
      <c r="BD9" s="48"/>
      <c r="BE9" s="48"/>
      <c r="BF9" s="48"/>
      <c r="BG9" s="48"/>
      <c r="BH9" s="45"/>
      <c r="BI9" s="45"/>
      <c r="BJ9" s="47"/>
      <c r="BK9" s="48"/>
      <c r="BL9" s="48"/>
      <c r="BM9" s="48"/>
      <c r="BN9" s="48"/>
      <c r="BO9" s="48"/>
      <c r="BP9" s="48"/>
      <c r="BQ9" s="48"/>
      <c r="BR9" s="48"/>
      <c r="BS9" s="48"/>
      <c r="BT9" s="45"/>
      <c r="BU9" s="45"/>
      <c r="BV9" s="45"/>
      <c r="BW9" s="45"/>
    </row>
    <row r="10" spans="1:75" s="3" customFormat="1" ht="25.5" customHeight="1" x14ac:dyDescent="0.2">
      <c r="A10" s="88">
        <v>305.26900000000001</v>
      </c>
      <c r="B10" s="89">
        <v>2835</v>
      </c>
      <c r="C10" s="4" t="s">
        <v>83</v>
      </c>
      <c r="D10" s="5" t="s">
        <v>84</v>
      </c>
      <c r="E10" s="43">
        <v>9.1999999999999993</v>
      </c>
      <c r="F10" s="43">
        <v>10.4</v>
      </c>
      <c r="G10" s="44"/>
      <c r="H10" s="45" t="str">
        <f t="shared" si="0"/>
        <v/>
      </c>
      <c r="I10" s="93" t="str">
        <f t="shared" si="1"/>
        <v>Do Nothing</v>
      </c>
      <c r="J10" s="45"/>
      <c r="K10" s="45"/>
      <c r="L10" s="44"/>
      <c r="M10" s="44"/>
      <c r="N10" s="46"/>
      <c r="O10" s="46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6"/>
      <c r="AD10" s="46"/>
      <c r="AE10" s="46"/>
      <c r="AF10" s="46"/>
      <c r="AG10" s="45"/>
      <c r="AH10" s="45"/>
      <c r="AI10" s="45"/>
      <c r="AJ10" s="47"/>
      <c r="AK10" s="48"/>
      <c r="AL10" s="48"/>
      <c r="AM10" s="48"/>
      <c r="AN10" s="48"/>
      <c r="AO10" s="48"/>
      <c r="AP10" s="45"/>
      <c r="AQ10" s="48"/>
      <c r="AR10" s="48"/>
      <c r="AS10" s="44"/>
      <c r="AT10" s="44"/>
      <c r="AU10" s="48"/>
      <c r="AV10" s="48"/>
      <c r="AW10" s="43"/>
      <c r="AX10" s="48"/>
      <c r="AY10" s="45"/>
      <c r="AZ10" s="45"/>
      <c r="BA10" s="45"/>
      <c r="BB10" s="47"/>
      <c r="BC10" s="48"/>
      <c r="BD10" s="48"/>
      <c r="BE10" s="48"/>
      <c r="BF10" s="48"/>
      <c r="BG10" s="48"/>
      <c r="BH10" s="45"/>
      <c r="BI10" s="45"/>
      <c r="BJ10" s="47"/>
      <c r="BK10" s="48"/>
      <c r="BL10" s="48"/>
      <c r="BM10" s="48"/>
      <c r="BN10" s="48"/>
      <c r="BO10" s="48"/>
      <c r="BP10" s="48"/>
      <c r="BQ10" s="48"/>
      <c r="BR10" s="48"/>
      <c r="BS10" s="48"/>
      <c r="BT10" s="45"/>
      <c r="BU10" s="45"/>
      <c r="BV10" s="45"/>
      <c r="BW10" s="45"/>
    </row>
    <row r="11" spans="1:75" s="3" customFormat="1" ht="25.5" customHeight="1" x14ac:dyDescent="0.2">
      <c r="A11" s="88">
        <v>305.77499999999998</v>
      </c>
      <c r="B11" s="89">
        <v>5527</v>
      </c>
      <c r="C11" s="95" t="s">
        <v>105</v>
      </c>
      <c r="D11" s="5" t="s">
        <v>82</v>
      </c>
      <c r="E11" s="43">
        <v>7.2</v>
      </c>
      <c r="F11" s="43">
        <v>7.2</v>
      </c>
      <c r="G11" s="44"/>
      <c r="H11" s="45" t="str">
        <f t="shared" si="0"/>
        <v/>
      </c>
      <c r="I11" s="93" t="str">
        <f t="shared" si="1"/>
        <v>Do Nothing</v>
      </c>
      <c r="J11" s="45"/>
      <c r="K11" s="45"/>
      <c r="L11" s="44"/>
      <c r="M11" s="44"/>
      <c r="N11" s="46"/>
      <c r="O11" s="46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6"/>
      <c r="AD11" s="46"/>
      <c r="AE11" s="46"/>
      <c r="AF11" s="46"/>
      <c r="AG11" s="45"/>
      <c r="AH11" s="45"/>
      <c r="AI11" s="45"/>
      <c r="AJ11" s="47"/>
      <c r="AK11" s="48"/>
      <c r="AL11" s="48"/>
      <c r="AM11" s="48"/>
      <c r="AN11" s="48"/>
      <c r="AO11" s="48"/>
      <c r="AP11" s="45"/>
      <c r="AQ11" s="48"/>
      <c r="AR11" s="48"/>
      <c r="AS11" s="44"/>
      <c r="AT11" s="44"/>
      <c r="AU11" s="48"/>
      <c r="AV11" s="48"/>
      <c r="AW11" s="43"/>
      <c r="AX11" s="48"/>
      <c r="AY11" s="45"/>
      <c r="AZ11" s="45"/>
      <c r="BA11" s="45"/>
      <c r="BB11" s="47"/>
      <c r="BC11" s="48"/>
      <c r="BD11" s="48"/>
      <c r="BE11" s="48"/>
      <c r="BF11" s="48"/>
      <c r="BG11" s="48"/>
      <c r="BH11" s="45"/>
      <c r="BI11" s="45"/>
      <c r="BJ11" s="47"/>
      <c r="BK11" s="48"/>
      <c r="BL11" s="48"/>
      <c r="BM11" s="48"/>
      <c r="BN11" s="48"/>
      <c r="BO11" s="48"/>
      <c r="BP11" s="48"/>
      <c r="BQ11" s="48"/>
      <c r="BR11" s="48"/>
      <c r="BS11" s="48"/>
      <c r="BT11" s="45"/>
      <c r="BU11" s="45"/>
      <c r="BV11" s="45"/>
      <c r="BW11" s="45"/>
    </row>
    <row r="12" spans="1:75" s="3" customFormat="1" ht="25.5" customHeight="1" x14ac:dyDescent="0.2">
      <c r="A12" s="88">
        <v>124.901</v>
      </c>
      <c r="B12" s="89">
        <v>124.901</v>
      </c>
      <c r="C12" s="95" t="s">
        <v>106</v>
      </c>
      <c r="D12" s="5" t="s">
        <v>82</v>
      </c>
      <c r="E12" s="43">
        <v>8</v>
      </c>
      <c r="F12" s="43">
        <v>8.9</v>
      </c>
      <c r="G12" s="44">
        <v>66</v>
      </c>
      <c r="H12" s="93" t="str">
        <f t="shared" si="0"/>
        <v>Do Nothing</v>
      </c>
      <c r="I12" s="93" t="str">
        <f t="shared" si="1"/>
        <v>Do Nothing</v>
      </c>
      <c r="J12" s="45"/>
      <c r="K12" s="45"/>
      <c r="L12" s="44"/>
      <c r="M12" s="44"/>
      <c r="N12" s="46"/>
      <c r="O12" s="46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6"/>
      <c r="AD12" s="46"/>
      <c r="AE12" s="46"/>
      <c r="AF12" s="46"/>
      <c r="AG12" s="45"/>
      <c r="AH12" s="45"/>
      <c r="AI12" s="45"/>
      <c r="AJ12" s="47"/>
      <c r="AK12" s="48"/>
      <c r="AL12" s="48"/>
      <c r="AM12" s="48"/>
      <c r="AN12" s="48"/>
      <c r="AO12" s="48"/>
      <c r="AP12" s="45"/>
      <c r="AQ12" s="48"/>
      <c r="AR12" s="48"/>
      <c r="AS12" s="44"/>
      <c r="AT12" s="44"/>
      <c r="AU12" s="48"/>
      <c r="AV12" s="48"/>
      <c r="AW12" s="43"/>
      <c r="AX12" s="48"/>
      <c r="AY12" s="45"/>
      <c r="AZ12" s="45"/>
      <c r="BA12" s="45"/>
      <c r="BB12" s="47"/>
      <c r="BC12" s="48"/>
      <c r="BD12" s="48"/>
      <c r="BE12" s="48"/>
      <c r="BF12" s="48"/>
      <c r="BG12" s="48"/>
      <c r="BH12" s="45"/>
      <c r="BI12" s="45"/>
      <c r="BJ12" s="47"/>
      <c r="BK12" s="48"/>
      <c r="BL12" s="48"/>
      <c r="BM12" s="48"/>
      <c r="BN12" s="48"/>
      <c r="BO12" s="48"/>
      <c r="BP12" s="48"/>
      <c r="BQ12" s="48"/>
      <c r="BR12" s="48"/>
      <c r="BS12" s="48"/>
      <c r="BT12" s="45"/>
      <c r="BU12" s="45"/>
      <c r="BV12" s="45"/>
      <c r="BW12" s="45"/>
    </row>
    <row r="13" spans="1:75" s="3" customFormat="1" ht="25.5" customHeight="1" x14ac:dyDescent="0.2">
      <c r="A13" s="88">
        <v>124.946</v>
      </c>
      <c r="B13" s="89">
        <v>124.946</v>
      </c>
      <c r="C13" s="95" t="s">
        <v>106</v>
      </c>
      <c r="D13" s="5" t="s">
        <v>85</v>
      </c>
      <c r="E13" s="43">
        <v>2.9</v>
      </c>
      <c r="F13" s="43">
        <v>4.3</v>
      </c>
      <c r="G13" s="44">
        <v>53</v>
      </c>
      <c r="H13" s="93" t="str">
        <f t="shared" si="0"/>
        <v>Do Nothing</v>
      </c>
      <c r="I13" s="45" t="str">
        <f t="shared" si="1"/>
        <v xml:space="preserve"> </v>
      </c>
      <c r="J13" s="45"/>
      <c r="K13" s="45"/>
      <c r="L13" s="44"/>
      <c r="M13" s="44"/>
      <c r="N13" s="46"/>
      <c r="O13" s="46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6"/>
      <c r="AD13" s="46"/>
      <c r="AE13" s="46"/>
      <c r="AF13" s="46"/>
      <c r="AG13" s="45"/>
      <c r="AH13" s="45"/>
      <c r="AI13" s="45"/>
      <c r="AJ13" s="47"/>
      <c r="AK13" s="48"/>
      <c r="AL13" s="48"/>
      <c r="AM13" s="48"/>
      <c r="AN13" s="48"/>
      <c r="AO13" s="48"/>
      <c r="AP13" s="45"/>
      <c r="AQ13" s="48"/>
      <c r="AR13" s="48"/>
      <c r="AS13" s="44"/>
      <c r="AT13" s="44"/>
      <c r="AU13" s="48"/>
      <c r="AV13" s="48"/>
      <c r="AW13" s="43"/>
      <c r="AX13" s="48"/>
      <c r="AY13" s="45"/>
      <c r="AZ13" s="45"/>
      <c r="BA13" s="45"/>
      <c r="BB13" s="47"/>
      <c r="BC13" s="48"/>
      <c r="BD13" s="48"/>
      <c r="BE13" s="48"/>
      <c r="BF13" s="48"/>
      <c r="BG13" s="48"/>
      <c r="BH13" s="45"/>
      <c r="BI13" s="45"/>
      <c r="BJ13" s="47"/>
      <c r="BK13" s="48"/>
      <c r="BL13" s="48"/>
      <c r="BM13" s="48"/>
      <c r="BN13" s="48"/>
      <c r="BO13" s="48"/>
      <c r="BP13" s="48"/>
      <c r="BQ13" s="48"/>
      <c r="BR13" s="48"/>
      <c r="BS13" s="48"/>
      <c r="BT13" s="45"/>
      <c r="BU13" s="45"/>
      <c r="BV13" s="45"/>
      <c r="BW13" s="45"/>
    </row>
    <row r="14" spans="1:75" s="3" customFormat="1" ht="25.5" customHeight="1" x14ac:dyDescent="0.2">
      <c r="A14" s="90"/>
      <c r="B14" s="91"/>
      <c r="C14" s="9"/>
      <c r="D14" s="10"/>
      <c r="E14" s="36"/>
      <c r="F14" s="36"/>
      <c r="G14" s="37"/>
      <c r="H14" s="38"/>
      <c r="I14" s="38"/>
      <c r="J14" s="38"/>
      <c r="K14" s="38"/>
      <c r="L14" s="37"/>
      <c r="M14" s="37"/>
      <c r="N14" s="39" t="e">
        <f>BA14</f>
        <v>#VALUE!</v>
      </c>
      <c r="O14" s="39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9"/>
      <c r="AD14" s="39"/>
      <c r="AE14" s="39"/>
      <c r="AF14" s="39"/>
      <c r="AG14" s="38"/>
      <c r="AH14" s="38"/>
      <c r="AI14" s="38"/>
      <c r="AJ14" s="40"/>
      <c r="AK14" s="41">
        <v>6</v>
      </c>
      <c r="AL14" s="41">
        <v>80</v>
      </c>
      <c r="AM14" s="41">
        <v>0</v>
      </c>
      <c r="AN14" s="41" t="e">
        <f>AR14/4 + AQ14/4</f>
        <v>#VALUE!</v>
      </c>
      <c r="AO14" s="41" t="e">
        <f>(((0.5*AK14*AK14*(AN14-AM14)*AL14)/27)*IF(AND(AQ14&gt;0,AR14&gt;0),2,1))</f>
        <v>#VALUE!</v>
      </c>
      <c r="AP14" s="38">
        <v>2.5</v>
      </c>
      <c r="AQ14" s="97" t="s">
        <v>80</v>
      </c>
      <c r="AR14" s="97" t="s">
        <v>80</v>
      </c>
      <c r="AS14" s="98" t="s">
        <v>80</v>
      </c>
      <c r="AT14" s="98" t="s">
        <v>80</v>
      </c>
      <c r="AU14" s="41"/>
      <c r="AV14" s="41"/>
      <c r="AW14" s="36"/>
      <c r="AX14" s="41" t="e">
        <f>AQ14+AR14</f>
        <v>#VALUE!</v>
      </c>
      <c r="AY14" s="99" t="s">
        <v>80</v>
      </c>
      <c r="AZ14" s="92" t="s">
        <v>80</v>
      </c>
      <c r="BA14" s="38" t="e">
        <f>ROUND((AO14*AP14)+(AX14*AY14)+(AS14*AZ14)+(AT14*AZ14),0)</f>
        <v>#VALUE!</v>
      </c>
      <c r="BB14" s="40"/>
      <c r="BC14" s="41"/>
      <c r="BD14" s="41"/>
      <c r="BE14" s="41"/>
      <c r="BF14" s="41"/>
      <c r="BG14" s="41"/>
      <c r="BH14" s="38"/>
      <c r="BI14" s="38"/>
      <c r="BJ14" s="40"/>
      <c r="BK14" s="41"/>
      <c r="BL14" s="41"/>
      <c r="BM14" s="41"/>
      <c r="BN14" s="41"/>
      <c r="BO14" s="41"/>
      <c r="BP14" s="41"/>
      <c r="BQ14" s="41"/>
      <c r="BR14" s="41"/>
      <c r="BS14" s="41"/>
      <c r="BT14" s="38"/>
      <c r="BU14" s="38"/>
      <c r="BV14" s="38"/>
      <c r="BW14" s="38"/>
    </row>
    <row r="15" spans="1:75" s="3" customFormat="1" ht="25.5" customHeight="1" x14ac:dyDescent="0.2">
      <c r="A15" s="88">
        <v>124.851</v>
      </c>
      <c r="B15" s="89">
        <v>124.851</v>
      </c>
      <c r="C15" s="96" t="s">
        <v>107</v>
      </c>
      <c r="D15" s="5"/>
      <c r="E15" s="43"/>
      <c r="F15" s="43"/>
      <c r="G15" s="44"/>
      <c r="H15" s="45"/>
      <c r="I15" s="45"/>
      <c r="J15" s="45"/>
      <c r="K15" s="45"/>
      <c r="L15" s="44"/>
      <c r="M15" s="44"/>
      <c r="N15" s="46">
        <f>BA15</f>
        <v>0</v>
      </c>
      <c r="O15" s="46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6"/>
      <c r="AD15" s="46"/>
      <c r="AE15" s="46"/>
      <c r="AF15" s="46"/>
      <c r="AG15" s="45"/>
      <c r="AH15" s="45"/>
      <c r="AI15" s="45"/>
      <c r="AJ15" s="47"/>
      <c r="AK15" s="48"/>
      <c r="AL15" s="48"/>
      <c r="AM15" s="48"/>
      <c r="AN15" s="48"/>
      <c r="AO15" s="48"/>
      <c r="AP15" s="45"/>
      <c r="AQ15" s="48"/>
      <c r="AR15" s="48"/>
      <c r="AS15" s="44"/>
      <c r="AT15" s="44"/>
      <c r="AU15" s="48"/>
      <c r="AV15" s="48"/>
      <c r="AW15" s="43"/>
      <c r="AX15" s="48"/>
      <c r="AY15" s="45"/>
      <c r="AZ15" s="45"/>
      <c r="BA15" s="45"/>
      <c r="BB15" s="47"/>
      <c r="BC15" s="48"/>
      <c r="BD15" s="48"/>
      <c r="BE15" s="48"/>
      <c r="BF15" s="48"/>
      <c r="BG15" s="48"/>
      <c r="BH15" s="45"/>
      <c r="BI15" s="45"/>
      <c r="BJ15" s="47"/>
      <c r="BK15" s="48"/>
      <c r="BL15" s="48"/>
      <c r="BM15" s="48"/>
      <c r="BN15" s="48"/>
      <c r="BO15" s="48"/>
      <c r="BP15" s="48"/>
      <c r="BQ15" s="48"/>
      <c r="BR15" s="48"/>
      <c r="BS15" s="48"/>
      <c r="BT15" s="45"/>
      <c r="BU15" s="45"/>
      <c r="BV15" s="45"/>
      <c r="BW15" s="45"/>
    </row>
    <row r="16" spans="1:75" s="3" customFormat="1" ht="25.5" customHeight="1" x14ac:dyDescent="0.2">
      <c r="A16" s="88">
        <v>127.264</v>
      </c>
      <c r="B16" s="89">
        <v>127.264</v>
      </c>
      <c r="C16" s="96" t="s">
        <v>108</v>
      </c>
      <c r="D16" s="5"/>
      <c r="E16" s="43"/>
      <c r="F16" s="43"/>
      <c r="G16" s="44"/>
      <c r="H16" s="45"/>
      <c r="I16" s="45"/>
      <c r="J16" s="45"/>
      <c r="K16" s="45"/>
      <c r="L16" s="44"/>
      <c r="M16" s="44"/>
      <c r="N16" s="94" t="s">
        <v>86</v>
      </c>
      <c r="O16" s="46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6"/>
      <c r="AD16" s="46"/>
      <c r="AE16" s="46"/>
      <c r="AF16" s="46"/>
      <c r="AG16" s="45"/>
      <c r="AH16" s="45"/>
      <c r="AI16" s="45"/>
      <c r="AJ16" s="47"/>
      <c r="AK16" s="48"/>
      <c r="AL16" s="48"/>
      <c r="AM16" s="48"/>
      <c r="AN16" s="48"/>
      <c r="AO16" s="48"/>
      <c r="AP16" s="45"/>
      <c r="AQ16" s="48"/>
      <c r="AR16" s="48"/>
      <c r="AS16" s="44"/>
      <c r="AT16" s="44"/>
      <c r="AU16" s="48"/>
      <c r="AV16" s="48"/>
      <c r="AW16" s="43"/>
      <c r="AX16" s="48"/>
      <c r="AY16" s="45"/>
      <c r="AZ16" s="45"/>
      <c r="BA16" s="45"/>
      <c r="BB16" s="47"/>
      <c r="BC16" s="48"/>
      <c r="BD16" s="48"/>
      <c r="BE16" s="48"/>
      <c r="BF16" s="48"/>
      <c r="BG16" s="48"/>
      <c r="BH16" s="45"/>
      <c r="BI16" s="45"/>
      <c r="BJ16" s="47"/>
      <c r="BK16" s="48"/>
      <c r="BL16" s="48"/>
      <c r="BM16" s="48"/>
      <c r="BN16" s="48"/>
      <c r="BO16" s="48"/>
      <c r="BP16" s="48"/>
      <c r="BQ16" s="48"/>
      <c r="BR16" s="48"/>
      <c r="BS16" s="48"/>
      <c r="BT16" s="45"/>
      <c r="BU16" s="45"/>
      <c r="BV16" s="45"/>
      <c r="BW16" s="45"/>
    </row>
    <row r="17" spans="1:75" s="3" customFormat="1" ht="25.5" customHeight="1" x14ac:dyDescent="0.2">
      <c r="A17" s="88">
        <v>127.84</v>
      </c>
      <c r="B17" s="89">
        <v>127.84</v>
      </c>
      <c r="C17" s="96" t="s">
        <v>109</v>
      </c>
      <c r="D17" s="5"/>
      <c r="E17" s="43"/>
      <c r="F17" s="43"/>
      <c r="G17" s="44"/>
      <c r="H17" s="45"/>
      <c r="I17" s="45"/>
      <c r="J17" s="45"/>
      <c r="K17" s="45"/>
      <c r="L17" s="44"/>
      <c r="M17" s="44"/>
      <c r="N17" s="94" t="s">
        <v>87</v>
      </c>
      <c r="O17" s="46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6"/>
      <c r="AD17" s="46"/>
      <c r="AE17" s="46"/>
      <c r="AF17" s="46"/>
      <c r="AG17" s="45"/>
      <c r="AH17" s="45"/>
      <c r="AI17" s="45"/>
      <c r="AJ17" s="47"/>
      <c r="AK17" s="48"/>
      <c r="AL17" s="48"/>
      <c r="AM17" s="48"/>
      <c r="AN17" s="48"/>
      <c r="AO17" s="48"/>
      <c r="AP17" s="45"/>
      <c r="AQ17" s="48"/>
      <c r="AR17" s="48"/>
      <c r="AS17" s="44"/>
      <c r="AT17" s="44"/>
      <c r="AU17" s="48"/>
      <c r="AV17" s="48"/>
      <c r="AW17" s="43"/>
      <c r="AX17" s="48"/>
      <c r="AY17" s="45"/>
      <c r="AZ17" s="45"/>
      <c r="BA17" s="45"/>
      <c r="BB17" s="47"/>
      <c r="BC17" s="48"/>
      <c r="BD17" s="48"/>
      <c r="BE17" s="48"/>
      <c r="BF17" s="48"/>
      <c r="BG17" s="48"/>
      <c r="BH17" s="45"/>
      <c r="BI17" s="45"/>
      <c r="BJ17" s="47"/>
      <c r="BK17" s="48"/>
      <c r="BL17" s="48"/>
      <c r="BM17" s="48"/>
      <c r="BN17" s="48"/>
      <c r="BO17" s="48"/>
      <c r="BP17" s="48"/>
      <c r="BQ17" s="48"/>
      <c r="BR17" s="48"/>
      <c r="BS17" s="48"/>
      <c r="BT17" s="45"/>
      <c r="BU17" s="45"/>
      <c r="BV17" s="45"/>
      <c r="BW17" s="45"/>
    </row>
    <row r="18" spans="1:75" s="3" customFormat="1" ht="25.5" customHeight="1" x14ac:dyDescent="0.2">
      <c r="A18" s="88">
        <v>124.53100000000001</v>
      </c>
      <c r="B18" s="89">
        <v>124.53100000000001</v>
      </c>
      <c r="C18" s="96" t="s">
        <v>110</v>
      </c>
      <c r="D18" s="5"/>
      <c r="E18" s="43"/>
      <c r="F18" s="43"/>
      <c r="G18" s="44"/>
      <c r="H18" s="45"/>
      <c r="I18" s="45"/>
      <c r="J18" s="45"/>
      <c r="K18" s="45"/>
      <c r="L18" s="44"/>
      <c r="M18" s="44"/>
      <c r="N18" s="46">
        <f>BA18</f>
        <v>0</v>
      </c>
      <c r="O18" s="46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6"/>
      <c r="AD18" s="46"/>
      <c r="AE18" s="46"/>
      <c r="AF18" s="46"/>
      <c r="AG18" s="45"/>
      <c r="AH18" s="45"/>
      <c r="AI18" s="45"/>
      <c r="AJ18" s="47"/>
      <c r="AK18" s="48"/>
      <c r="AL18" s="48"/>
      <c r="AM18" s="48"/>
      <c r="AN18" s="48"/>
      <c r="AO18" s="48"/>
      <c r="AP18" s="45"/>
      <c r="AQ18" s="48"/>
      <c r="AR18" s="48"/>
      <c r="AS18" s="44"/>
      <c r="AT18" s="44"/>
      <c r="AU18" s="48"/>
      <c r="AV18" s="48"/>
      <c r="AW18" s="43"/>
      <c r="AX18" s="48"/>
      <c r="AY18" s="45"/>
      <c r="AZ18" s="45"/>
      <c r="BA18" s="45"/>
      <c r="BB18" s="47"/>
      <c r="BC18" s="48"/>
      <c r="BD18" s="48"/>
      <c r="BE18" s="48"/>
      <c r="BF18" s="48"/>
      <c r="BG18" s="48"/>
      <c r="BH18" s="45"/>
      <c r="BI18" s="45"/>
      <c r="BJ18" s="47"/>
      <c r="BK18" s="48"/>
      <c r="BL18" s="48"/>
      <c r="BM18" s="48"/>
      <c r="BN18" s="48"/>
      <c r="BO18" s="48"/>
      <c r="BP18" s="48"/>
      <c r="BQ18" s="48"/>
      <c r="BR18" s="48"/>
      <c r="BS18" s="48"/>
      <c r="BT18" s="45"/>
      <c r="BU18" s="45"/>
      <c r="BV18" s="45"/>
      <c r="BW18" s="45"/>
    </row>
    <row r="19" spans="1:75" s="3" customFormat="1" ht="25.5" customHeight="1" x14ac:dyDescent="0.2">
      <c r="A19" s="88">
        <v>125.63</v>
      </c>
      <c r="B19" s="89">
        <v>125.63</v>
      </c>
      <c r="C19" s="96" t="s">
        <v>111</v>
      </c>
      <c r="D19" s="5"/>
      <c r="E19" s="43"/>
      <c r="F19" s="43"/>
      <c r="G19" s="44"/>
      <c r="H19" s="45"/>
      <c r="I19" s="45"/>
      <c r="J19" s="45"/>
      <c r="K19" s="45"/>
      <c r="L19" s="44"/>
      <c r="M19" s="44"/>
      <c r="N19" s="46">
        <f>BA19</f>
        <v>0</v>
      </c>
      <c r="O19" s="46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6"/>
      <c r="AD19" s="46"/>
      <c r="AE19" s="46"/>
      <c r="AF19" s="46"/>
      <c r="AG19" s="45"/>
      <c r="AH19" s="45"/>
      <c r="AI19" s="45"/>
      <c r="AJ19" s="47"/>
      <c r="AK19" s="48"/>
      <c r="AL19" s="48"/>
      <c r="AM19" s="48"/>
      <c r="AN19" s="48"/>
      <c r="AO19" s="48"/>
      <c r="AP19" s="45"/>
      <c r="AQ19" s="48"/>
      <c r="AR19" s="48"/>
      <c r="AS19" s="44"/>
      <c r="AT19" s="44"/>
      <c r="AU19" s="48"/>
      <c r="AV19" s="48"/>
      <c r="AW19" s="43"/>
      <c r="AX19" s="48"/>
      <c r="AY19" s="45"/>
      <c r="AZ19" s="45"/>
      <c r="BA19" s="45"/>
      <c r="BB19" s="47"/>
      <c r="BC19" s="48"/>
      <c r="BD19" s="48"/>
      <c r="BE19" s="48"/>
      <c r="BF19" s="48"/>
      <c r="BG19" s="48"/>
      <c r="BH19" s="45"/>
      <c r="BI19" s="45"/>
      <c r="BJ19" s="47"/>
      <c r="BK19" s="48"/>
      <c r="BL19" s="48"/>
      <c r="BM19" s="48"/>
      <c r="BN19" s="48"/>
      <c r="BO19" s="48"/>
      <c r="BP19" s="48"/>
      <c r="BQ19" s="48"/>
      <c r="BR19" s="48"/>
      <c r="BS19" s="48"/>
      <c r="BT19" s="45"/>
      <c r="BU19" s="45"/>
      <c r="BV19" s="45"/>
      <c r="BW19" s="45"/>
    </row>
    <row r="20" spans="1:75" s="3" customFormat="1" ht="25.5" customHeight="1" x14ac:dyDescent="0.2">
      <c r="A20" s="88">
        <v>124.687</v>
      </c>
      <c r="B20" s="89">
        <v>124.687</v>
      </c>
      <c r="C20" s="95" t="s">
        <v>112</v>
      </c>
      <c r="D20" s="5"/>
      <c r="E20" s="43"/>
      <c r="F20" s="43"/>
      <c r="G20" s="44"/>
      <c r="H20" s="45"/>
      <c r="I20" s="45"/>
      <c r="J20" s="45"/>
      <c r="K20" s="45"/>
      <c r="L20" s="44"/>
      <c r="M20" s="44"/>
      <c r="N20" s="46">
        <f>BA20</f>
        <v>0</v>
      </c>
      <c r="O20" s="46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6"/>
      <c r="AD20" s="46"/>
      <c r="AE20" s="46"/>
      <c r="AF20" s="46"/>
      <c r="AG20" s="45"/>
      <c r="AH20" s="45"/>
      <c r="AI20" s="45"/>
      <c r="AJ20" s="47"/>
      <c r="AK20" s="48"/>
      <c r="AL20" s="48"/>
      <c r="AM20" s="48"/>
      <c r="AN20" s="48"/>
      <c r="AO20" s="48"/>
      <c r="AP20" s="45"/>
      <c r="AQ20" s="48"/>
      <c r="AR20" s="48"/>
      <c r="AS20" s="44"/>
      <c r="AT20" s="44"/>
      <c r="AU20" s="48"/>
      <c r="AV20" s="48"/>
      <c r="AW20" s="43"/>
      <c r="AX20" s="48"/>
      <c r="AY20" s="45"/>
      <c r="AZ20" s="45"/>
      <c r="BA20" s="45"/>
      <c r="BB20" s="47"/>
      <c r="BC20" s="48"/>
      <c r="BD20" s="48"/>
      <c r="BE20" s="48"/>
      <c r="BF20" s="48"/>
      <c r="BG20" s="48"/>
      <c r="BH20" s="45"/>
      <c r="BI20" s="45"/>
      <c r="BJ20" s="47"/>
      <c r="BK20" s="48"/>
      <c r="BL20" s="48"/>
      <c r="BM20" s="48"/>
      <c r="BN20" s="48"/>
      <c r="BO20" s="48"/>
      <c r="BP20" s="48"/>
      <c r="BQ20" s="48"/>
      <c r="BR20" s="48"/>
      <c r="BS20" s="48"/>
      <c r="BT20" s="45"/>
      <c r="BU20" s="45"/>
      <c r="BV20" s="45"/>
      <c r="BW20" s="45"/>
    </row>
    <row r="21" spans="1:75" s="3" customFormat="1" ht="25.5" customHeight="1" x14ac:dyDescent="0.2">
      <c r="A21" s="90"/>
      <c r="B21" s="91"/>
      <c r="C21" s="9"/>
      <c r="D21" s="10"/>
      <c r="E21" s="36"/>
      <c r="F21" s="36"/>
      <c r="G21" s="37"/>
      <c r="H21" s="38"/>
      <c r="I21" s="38"/>
      <c r="J21" s="38"/>
      <c r="K21" s="38"/>
      <c r="L21" s="37"/>
      <c r="M21" s="37"/>
      <c r="N21" s="39"/>
      <c r="O21" s="39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9"/>
      <c r="AD21" s="39"/>
      <c r="AE21" s="39"/>
      <c r="AF21" s="39"/>
      <c r="AG21" s="38"/>
      <c r="AH21" s="38"/>
      <c r="AI21" s="38"/>
      <c r="AJ21" s="40"/>
      <c r="AK21" s="41"/>
      <c r="AL21" s="41"/>
      <c r="AM21" s="41"/>
      <c r="AN21" s="41"/>
      <c r="AO21" s="41"/>
      <c r="AP21" s="38"/>
      <c r="AQ21" s="41"/>
      <c r="AR21" s="41"/>
      <c r="AS21" s="37"/>
      <c r="AT21" s="37"/>
      <c r="AU21" s="41"/>
      <c r="AV21" s="41"/>
      <c r="AW21" s="36"/>
      <c r="AX21" s="41"/>
      <c r="AY21" s="38"/>
      <c r="AZ21" s="38"/>
      <c r="BA21" s="38"/>
      <c r="BB21" s="40"/>
      <c r="BC21" s="41"/>
      <c r="BD21" s="41"/>
      <c r="BE21" s="41"/>
      <c r="BF21" s="41"/>
      <c r="BG21" s="41"/>
      <c r="BH21" s="38"/>
      <c r="BI21" s="38"/>
      <c r="BJ21" s="40"/>
      <c r="BK21" s="42"/>
      <c r="BL21" s="41"/>
      <c r="BM21" s="42"/>
      <c r="BN21" s="42"/>
      <c r="BO21" s="41"/>
      <c r="BP21" s="36"/>
      <c r="BQ21" s="36"/>
      <c r="BR21" s="42"/>
      <c r="BS21" s="42"/>
      <c r="BT21" s="38"/>
      <c r="BU21" s="38"/>
      <c r="BV21" s="38"/>
      <c r="BW21" s="38"/>
    </row>
    <row r="22" spans="1:75" s="3" customFormat="1" ht="25.5" customHeight="1" x14ac:dyDescent="0.2">
      <c r="A22" s="88">
        <v>125.691</v>
      </c>
      <c r="B22" s="89">
        <v>125.691</v>
      </c>
      <c r="C22" s="95" t="s">
        <v>113</v>
      </c>
      <c r="D22" s="5"/>
      <c r="E22" s="43"/>
      <c r="F22" s="43"/>
      <c r="G22" s="44"/>
      <c r="H22" s="45"/>
      <c r="I22" s="45"/>
      <c r="J22" s="45"/>
      <c r="K22" s="45"/>
      <c r="L22" s="44"/>
      <c r="M22" s="44"/>
      <c r="N22" s="46"/>
      <c r="O22" s="46"/>
      <c r="P22" s="44">
        <v>257.60000000000002</v>
      </c>
      <c r="Q22" s="44"/>
      <c r="R22" s="44"/>
      <c r="S22" s="44"/>
      <c r="T22" s="44">
        <v>4</v>
      </c>
      <c r="U22" s="44"/>
      <c r="V22" s="44">
        <v>4</v>
      </c>
      <c r="W22" s="44"/>
      <c r="X22" s="44"/>
      <c r="Y22" s="44">
        <v>407.6</v>
      </c>
      <c r="Z22" s="44">
        <v>4</v>
      </c>
      <c r="AA22" s="44">
        <v>407.6</v>
      </c>
      <c r="AB22" s="44"/>
      <c r="AC22" s="46"/>
      <c r="AD22" s="46"/>
      <c r="AE22" s="46"/>
      <c r="AF22" s="46"/>
      <c r="AG22" s="45"/>
      <c r="AH22" s="45"/>
      <c r="AI22" s="45"/>
      <c r="AJ22" s="47"/>
      <c r="AK22" s="48"/>
      <c r="AL22" s="48"/>
      <c r="AM22" s="48"/>
      <c r="AN22" s="48"/>
      <c r="AO22" s="48"/>
      <c r="AP22" s="45"/>
      <c r="AQ22" s="48"/>
      <c r="AR22" s="48"/>
      <c r="AS22" s="44"/>
      <c r="AT22" s="44"/>
      <c r="AU22" s="48"/>
      <c r="AV22" s="48"/>
      <c r="AW22" s="43"/>
      <c r="AX22" s="48"/>
      <c r="AY22" s="45"/>
      <c r="AZ22" s="45"/>
      <c r="BA22" s="45"/>
      <c r="BB22" s="47"/>
      <c r="BC22" s="48"/>
      <c r="BD22" s="48"/>
      <c r="BE22" s="48"/>
      <c r="BF22" s="48"/>
      <c r="BG22" s="48"/>
      <c r="BH22" s="45"/>
      <c r="BI22" s="45"/>
      <c r="BJ22" s="47"/>
      <c r="BK22" s="48"/>
      <c r="BL22" s="48"/>
      <c r="BM22" s="48"/>
      <c r="BN22" s="48"/>
      <c r="BO22" s="48"/>
      <c r="BP22" s="48"/>
      <c r="BQ22" s="48"/>
      <c r="BR22" s="48"/>
      <c r="BS22" s="48"/>
      <c r="BT22" s="45"/>
      <c r="BU22" s="45"/>
      <c r="BV22" s="45"/>
      <c r="BW22" s="45"/>
    </row>
    <row r="23" spans="1:75" s="3" customFormat="1" ht="25.5" customHeight="1" x14ac:dyDescent="0.2">
      <c r="A23" s="88">
        <v>129.84299999999999</v>
      </c>
      <c r="B23" s="89">
        <v>129.84299999999999</v>
      </c>
      <c r="C23" s="95" t="s">
        <v>114</v>
      </c>
      <c r="D23" s="5"/>
      <c r="E23" s="43"/>
      <c r="F23" s="43"/>
      <c r="G23" s="44"/>
      <c r="H23" s="45"/>
      <c r="I23" s="45"/>
      <c r="J23" s="45"/>
      <c r="K23" s="45"/>
      <c r="L23" s="44"/>
      <c r="M23" s="44"/>
      <c r="N23" s="46"/>
      <c r="O23" s="46"/>
      <c r="P23" s="44"/>
      <c r="Q23" s="44"/>
      <c r="R23" s="44"/>
      <c r="S23" s="44"/>
      <c r="T23" s="44">
        <v>4</v>
      </c>
      <c r="U23" s="44"/>
      <c r="V23" s="44">
        <v>4</v>
      </c>
      <c r="W23" s="44">
        <v>382.6</v>
      </c>
      <c r="X23" s="44">
        <v>275</v>
      </c>
      <c r="Y23" s="44">
        <v>132.6</v>
      </c>
      <c r="Z23" s="44"/>
      <c r="AA23" s="44">
        <v>407.6</v>
      </c>
      <c r="AB23" s="44"/>
      <c r="AC23" s="46"/>
      <c r="AD23" s="46"/>
      <c r="AE23" s="46"/>
      <c r="AF23" s="46"/>
      <c r="AG23" s="45"/>
      <c r="AH23" s="45"/>
      <c r="AI23" s="45"/>
      <c r="AJ23" s="47"/>
      <c r="AK23" s="48"/>
      <c r="AL23" s="48"/>
      <c r="AM23" s="48"/>
      <c r="AN23" s="48"/>
      <c r="AO23" s="48"/>
      <c r="AP23" s="45"/>
      <c r="AQ23" s="48"/>
      <c r="AR23" s="48"/>
      <c r="AS23" s="44"/>
      <c r="AT23" s="44"/>
      <c r="AU23" s="48"/>
      <c r="AV23" s="48"/>
      <c r="AW23" s="43"/>
      <c r="AX23" s="48"/>
      <c r="AY23" s="45"/>
      <c r="AZ23" s="45"/>
      <c r="BA23" s="45"/>
      <c r="BB23" s="47"/>
      <c r="BC23" s="48"/>
      <c r="BD23" s="48"/>
      <c r="BE23" s="48"/>
      <c r="BF23" s="48"/>
      <c r="BG23" s="48"/>
      <c r="BH23" s="45"/>
      <c r="BI23" s="45"/>
      <c r="BJ23" s="47"/>
      <c r="BK23" s="48"/>
      <c r="BL23" s="48"/>
      <c r="BM23" s="48"/>
      <c r="BN23" s="48"/>
      <c r="BO23" s="48"/>
      <c r="BP23" s="48"/>
      <c r="BQ23" s="48"/>
      <c r="BR23" s="48"/>
      <c r="BS23" s="48"/>
      <c r="BT23" s="45"/>
      <c r="BU23" s="45"/>
      <c r="BV23" s="45"/>
      <c r="BW23" s="45"/>
    </row>
    <row r="24" spans="1:75" s="3" customFormat="1" ht="25.5" customHeight="1" x14ac:dyDescent="0.2">
      <c r="A24" s="90"/>
      <c r="B24" s="91"/>
      <c r="C24" s="9"/>
      <c r="D24" s="10"/>
      <c r="E24" s="36"/>
      <c r="F24" s="36"/>
      <c r="G24" s="37"/>
      <c r="H24" s="38"/>
      <c r="I24" s="38"/>
      <c r="J24" s="38"/>
      <c r="K24" s="38"/>
      <c r="L24" s="37"/>
      <c r="M24" s="37"/>
      <c r="N24" s="39"/>
      <c r="O24" s="39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9" t="str">
        <f>IF(BQ24=0,"Do Nothing",IF(BQ24&lt;600,IF(OR(BM24=0,BN24=0),300,600),BQ24))</f>
        <v>Do Nothing</v>
      </c>
      <c r="AD24" s="39"/>
      <c r="AE24" s="39"/>
      <c r="AF24" s="39"/>
      <c r="AG24" s="38"/>
      <c r="AH24" s="38"/>
      <c r="AI24" s="38"/>
      <c r="AJ24" s="40"/>
      <c r="AK24" s="41"/>
      <c r="AL24" s="41"/>
      <c r="AM24" s="41"/>
      <c r="AN24" s="41"/>
      <c r="AO24" s="41"/>
      <c r="AP24" s="38"/>
      <c r="AQ24" s="41"/>
      <c r="AR24" s="41"/>
      <c r="AS24" s="37"/>
      <c r="AT24" s="37"/>
      <c r="AU24" s="41"/>
      <c r="AV24" s="41"/>
      <c r="AW24" s="36"/>
      <c r="AX24" s="41"/>
      <c r="AY24" s="38"/>
      <c r="AZ24" s="38"/>
      <c r="BA24" s="38"/>
      <c r="BB24" s="40"/>
      <c r="BC24" s="41" t="s">
        <v>80</v>
      </c>
      <c r="BD24" s="41" t="s">
        <v>80</v>
      </c>
      <c r="BE24" s="41" t="e">
        <f>IF(D24&gt;=8,0,((5*BC24*BC24)-(0.5*D24*BC24*BC24))*BD24/27)</f>
        <v>#VALUE!</v>
      </c>
      <c r="BF24" s="41" t="e">
        <f>IF(E24&gt;=8,0,((5*BC24*BC24)-(0.5*E24*BC24*BC24))*BD24/27)</f>
        <v>#VALUE!</v>
      </c>
      <c r="BG24" s="41" t="e">
        <f>BE24+BF24</f>
        <v>#VALUE!</v>
      </c>
      <c r="BH24" s="38">
        <v>5.5</v>
      </c>
      <c r="BI24" s="38" t="e">
        <f>ROUND(BG24*BH24,0)</f>
        <v>#VALUE!</v>
      </c>
      <c r="BJ24" s="40"/>
      <c r="BK24" s="42"/>
      <c r="BL24" s="41"/>
      <c r="BM24" s="42"/>
      <c r="BN24" s="42"/>
      <c r="BO24" s="41"/>
      <c r="BP24" s="36"/>
      <c r="BQ24" s="36"/>
      <c r="BR24" s="42"/>
      <c r="BS24" s="42"/>
      <c r="BT24" s="38"/>
      <c r="BU24" s="38"/>
      <c r="BV24" s="38"/>
      <c r="BW24" s="38"/>
    </row>
    <row r="25" spans="1:75" s="3" customFormat="1" ht="25.5" customHeight="1" x14ac:dyDescent="0.2">
      <c r="A25" s="88">
        <v>140</v>
      </c>
      <c r="B25" s="89">
        <v>140</v>
      </c>
      <c r="C25" s="4" t="s">
        <v>88</v>
      </c>
      <c r="D25" s="5" t="s">
        <v>82</v>
      </c>
      <c r="E25" s="43"/>
      <c r="F25" s="43"/>
      <c r="G25" s="44"/>
      <c r="H25" s="45"/>
      <c r="I25" s="45"/>
      <c r="J25" s="45"/>
      <c r="K25" s="45"/>
      <c r="L25" s="44"/>
      <c r="M25" s="44"/>
      <c r="N25" s="46"/>
      <c r="O25" s="46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6" t="str">
        <f>IF(BQ25=0,"Do Nothing",IF(BQ25&lt;600,IF(OR(BM25=0,BN25=0),300,600),BQ25))</f>
        <v>Do Nothing</v>
      </c>
      <c r="AD25" s="46"/>
      <c r="AE25" s="46"/>
      <c r="AF25" s="46"/>
      <c r="AG25" s="45"/>
      <c r="AH25" s="45"/>
      <c r="AI25" s="45"/>
      <c r="AJ25" s="47"/>
      <c r="AK25" s="48"/>
      <c r="AL25" s="48"/>
      <c r="AM25" s="48"/>
      <c r="AN25" s="48"/>
      <c r="AO25" s="48"/>
      <c r="AP25" s="45"/>
      <c r="AQ25" s="48"/>
      <c r="AR25" s="48"/>
      <c r="AS25" s="44"/>
      <c r="AT25" s="44"/>
      <c r="AU25" s="48"/>
      <c r="AV25" s="48"/>
      <c r="AW25" s="43"/>
      <c r="AX25" s="48"/>
      <c r="AY25" s="45"/>
      <c r="AZ25" s="45"/>
      <c r="BA25" s="45"/>
      <c r="BB25" s="47"/>
      <c r="BC25" s="48">
        <v>5.15</v>
      </c>
      <c r="BD25" s="48">
        <v>59</v>
      </c>
      <c r="BE25" s="48">
        <f>IF(D25&gt;=8,0,((5*BC25*BC25)-(0.5*D25*BC25*BC25))*BD25/27)</f>
        <v>0</v>
      </c>
      <c r="BF25" s="48">
        <f>IF(E25&gt;=8,0,((5*BC25*BC25)-(0.5*E25*BC25*BC25))*BD25/27)</f>
        <v>289.7828703703704</v>
      </c>
      <c r="BG25" s="48">
        <f>BE25+BF25</f>
        <v>289.7828703703704</v>
      </c>
      <c r="BH25" s="45">
        <v>5.5</v>
      </c>
      <c r="BI25" s="45">
        <f>ROUND(BG25*BH25,0)</f>
        <v>1594</v>
      </c>
      <c r="BJ25" s="47"/>
      <c r="BK25" s="49"/>
      <c r="BL25" s="48"/>
      <c r="BM25" s="49"/>
      <c r="BN25" s="49"/>
      <c r="BO25" s="48"/>
      <c r="BP25" s="43"/>
      <c r="BQ25" s="43"/>
      <c r="BR25" s="49"/>
      <c r="BS25" s="49"/>
      <c r="BT25" s="45"/>
      <c r="BU25" s="45"/>
      <c r="BV25" s="45"/>
      <c r="BW25" s="45"/>
    </row>
    <row r="26" spans="1:75" s="3" customFormat="1" ht="25.5" customHeight="1" x14ac:dyDescent="0.2">
      <c r="A26" s="88">
        <v>140</v>
      </c>
      <c r="B26" s="89">
        <v>140</v>
      </c>
      <c r="C26" s="4" t="s">
        <v>88</v>
      </c>
      <c r="D26" s="5" t="s">
        <v>82</v>
      </c>
      <c r="E26" s="43"/>
      <c r="F26" s="43"/>
      <c r="G26" s="44"/>
      <c r="H26" s="45"/>
      <c r="I26" s="45"/>
      <c r="J26" s="45"/>
      <c r="K26" s="45"/>
      <c r="L26" s="44"/>
      <c r="M26" s="44"/>
      <c r="N26" s="46"/>
      <c r="O26" s="46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6" t="str">
        <f>IF(BQ26=0,"Do Nothing",IF(BQ26&lt;600,IF(OR(BM26=0,BN26=0),300,600),BQ26))</f>
        <v>Do Nothing</v>
      </c>
      <c r="AD26" s="46"/>
      <c r="AE26" s="46"/>
      <c r="AF26" s="46"/>
      <c r="AG26" s="45"/>
      <c r="AH26" s="45"/>
      <c r="AI26" s="45"/>
      <c r="AJ26" s="47"/>
      <c r="AK26" s="48"/>
      <c r="AL26" s="48"/>
      <c r="AM26" s="48"/>
      <c r="AN26" s="48"/>
      <c r="AO26" s="48"/>
      <c r="AP26" s="45"/>
      <c r="AQ26" s="48"/>
      <c r="AR26" s="48"/>
      <c r="AS26" s="44"/>
      <c r="AT26" s="44"/>
      <c r="AU26" s="48"/>
      <c r="AV26" s="48"/>
      <c r="AW26" s="43"/>
      <c r="AX26" s="48"/>
      <c r="AY26" s="45"/>
      <c r="AZ26" s="45"/>
      <c r="BA26" s="45"/>
      <c r="BB26" s="47"/>
      <c r="BC26" s="48">
        <v>5.15</v>
      </c>
      <c r="BD26" s="48">
        <v>59</v>
      </c>
      <c r="BE26" s="48">
        <f>IF(D26&gt;=8,0,((5*BC26*BC26)-(0.5*D26*BC26*BC26))*BD26/27)</f>
        <v>0</v>
      </c>
      <c r="BF26" s="48">
        <f>IF(E26&gt;=8,0,((5*BC26*BC26)-(0.5*E26*BC26*BC26))*BD26/27)</f>
        <v>289.7828703703704</v>
      </c>
      <c r="BG26" s="48">
        <f>BE26+BF26</f>
        <v>289.7828703703704</v>
      </c>
      <c r="BH26" s="45">
        <v>5.5</v>
      </c>
      <c r="BI26" s="45">
        <f>ROUND(BG26*BH26,0)</f>
        <v>1594</v>
      </c>
      <c r="BJ26" s="47"/>
      <c r="BK26" s="49"/>
      <c r="BL26" s="48"/>
      <c r="BM26" s="49"/>
      <c r="BN26" s="49"/>
      <c r="BO26" s="48"/>
      <c r="BP26" s="43"/>
      <c r="BQ26" s="43"/>
      <c r="BR26" s="49"/>
      <c r="BS26" s="49"/>
      <c r="BT26" s="45"/>
      <c r="BU26" s="45"/>
      <c r="BV26" s="45"/>
      <c r="BW26" s="45"/>
    </row>
    <row r="27" spans="1:75" s="3" customFormat="1" ht="25.5" customHeight="1" x14ac:dyDescent="0.2">
      <c r="A27" s="90"/>
      <c r="B27" s="91"/>
      <c r="C27" s="9"/>
      <c r="D27" s="10"/>
      <c r="E27" s="36"/>
      <c r="F27" s="36"/>
      <c r="G27" s="37"/>
      <c r="H27" s="38"/>
      <c r="I27" s="38"/>
      <c r="J27" s="38"/>
      <c r="K27" s="38"/>
      <c r="L27" s="37"/>
      <c r="M27" s="37"/>
      <c r="N27" s="39"/>
      <c r="O27" s="3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9"/>
      <c r="AD27" s="39"/>
      <c r="AE27" s="39"/>
      <c r="AF27" s="39"/>
      <c r="AG27" s="38"/>
      <c r="AH27" s="38"/>
      <c r="AI27" s="38"/>
      <c r="AJ27" s="40"/>
      <c r="AK27" s="41"/>
      <c r="AL27" s="41"/>
      <c r="AM27" s="41"/>
      <c r="AN27" s="41"/>
      <c r="AO27" s="41"/>
      <c r="AP27" s="38"/>
      <c r="AQ27" s="41"/>
      <c r="AR27" s="41"/>
      <c r="AS27" s="37"/>
      <c r="AT27" s="37"/>
      <c r="AU27" s="41"/>
      <c r="AV27" s="41"/>
      <c r="AW27" s="36"/>
      <c r="AX27" s="41"/>
      <c r="AY27" s="38"/>
      <c r="AZ27" s="38"/>
      <c r="BA27" s="38"/>
      <c r="BB27" s="40"/>
      <c r="BC27" s="41"/>
      <c r="BD27" s="41"/>
      <c r="BE27" s="41"/>
      <c r="BF27" s="41"/>
      <c r="BG27" s="41"/>
      <c r="BH27" s="38"/>
      <c r="BI27" s="38"/>
      <c r="BJ27" s="40"/>
      <c r="BK27" s="42"/>
      <c r="BL27" s="41"/>
      <c r="BM27" s="42"/>
      <c r="BN27" s="42"/>
      <c r="BO27" s="41"/>
      <c r="BP27" s="36"/>
      <c r="BQ27" s="36"/>
      <c r="BR27" s="42"/>
      <c r="BS27" s="42"/>
      <c r="BT27" s="38"/>
      <c r="BU27" s="38"/>
      <c r="BV27" s="38"/>
      <c r="BW27" s="38"/>
    </row>
    <row r="28" spans="1:75" s="3" customFormat="1" ht="25.5" customHeight="1" x14ac:dyDescent="0.2">
      <c r="A28" s="88">
        <v>140</v>
      </c>
      <c r="B28" s="89">
        <v>140</v>
      </c>
      <c r="C28" s="4" t="s">
        <v>89</v>
      </c>
      <c r="D28" s="5" t="s">
        <v>82</v>
      </c>
      <c r="E28" s="43"/>
      <c r="F28" s="43"/>
      <c r="G28" s="44"/>
      <c r="H28" s="45" t="str">
        <f>IF(G28=0,"",IF(BA28=0,"Do Nothing",BA28))</f>
        <v/>
      </c>
      <c r="I28" s="45"/>
      <c r="J28" s="45"/>
      <c r="K28" s="45"/>
      <c r="L28" s="44"/>
      <c r="M28" s="44"/>
      <c r="N28" s="46"/>
      <c r="O28" s="46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6"/>
      <c r="AD28" s="46">
        <v>0</v>
      </c>
      <c r="AE28" s="46"/>
      <c r="AF28" s="46"/>
      <c r="AG28" s="45"/>
      <c r="AH28" s="45"/>
      <c r="AI28" s="45"/>
      <c r="AJ28" s="47"/>
      <c r="AK28" s="48"/>
      <c r="AL28" s="48"/>
      <c r="AM28" s="48"/>
      <c r="AN28" s="48"/>
      <c r="AO28" s="48"/>
      <c r="AP28" s="45"/>
      <c r="AQ28" s="48"/>
      <c r="AR28" s="48"/>
      <c r="AS28" s="44"/>
      <c r="AT28" s="44"/>
      <c r="AU28" s="48"/>
      <c r="AV28" s="48"/>
      <c r="AW28" s="43"/>
      <c r="AX28" s="48"/>
      <c r="AY28" s="45"/>
      <c r="AZ28" s="45"/>
      <c r="BA28" s="45"/>
      <c r="BB28" s="47"/>
      <c r="BC28" s="48"/>
      <c r="BD28" s="48"/>
      <c r="BE28" s="48"/>
      <c r="BF28" s="48"/>
      <c r="BG28" s="48"/>
      <c r="BH28" s="45"/>
      <c r="BI28" s="45"/>
      <c r="BJ28" s="47"/>
      <c r="BK28" s="48"/>
      <c r="BL28" s="48"/>
      <c r="BM28" s="48"/>
      <c r="BN28" s="48"/>
      <c r="BO28" s="48"/>
      <c r="BP28" s="48"/>
      <c r="BQ28" s="48"/>
      <c r="BR28" s="48"/>
      <c r="BS28" s="48"/>
      <c r="BT28" s="45"/>
      <c r="BU28" s="45"/>
      <c r="BV28" s="45"/>
      <c r="BW28" s="45"/>
    </row>
    <row r="29" spans="1:75" s="3" customFormat="1" ht="25.5" customHeight="1" x14ac:dyDescent="0.2">
      <c r="A29" s="88">
        <v>140</v>
      </c>
      <c r="B29" s="89">
        <v>140</v>
      </c>
      <c r="C29" s="4" t="s">
        <v>89</v>
      </c>
      <c r="D29" s="5" t="s">
        <v>82</v>
      </c>
      <c r="E29" s="43"/>
      <c r="F29" s="43"/>
      <c r="G29" s="44"/>
      <c r="H29" s="45" t="str">
        <f>IF(G29=0,"",IF(BA29=0,"Do Nothing",BA29))</f>
        <v/>
      </c>
      <c r="I29" s="45"/>
      <c r="J29" s="45"/>
      <c r="K29" s="45"/>
      <c r="L29" s="44"/>
      <c r="M29" s="44"/>
      <c r="N29" s="46"/>
      <c r="O29" s="46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6"/>
      <c r="AD29" s="46">
        <v>0</v>
      </c>
      <c r="AE29" s="46"/>
      <c r="AF29" s="46"/>
      <c r="AG29" s="45"/>
      <c r="AH29" s="45"/>
      <c r="AI29" s="45"/>
      <c r="AJ29" s="47"/>
      <c r="AK29" s="48"/>
      <c r="AL29" s="48"/>
      <c r="AM29" s="48"/>
      <c r="AN29" s="48"/>
      <c r="AO29" s="48"/>
      <c r="AP29" s="45"/>
      <c r="AQ29" s="48"/>
      <c r="AR29" s="48"/>
      <c r="AS29" s="44"/>
      <c r="AT29" s="44"/>
      <c r="AU29" s="48"/>
      <c r="AV29" s="48"/>
      <c r="AW29" s="43"/>
      <c r="AX29" s="48"/>
      <c r="AY29" s="45"/>
      <c r="AZ29" s="45"/>
      <c r="BA29" s="45"/>
      <c r="BB29" s="47"/>
      <c r="BC29" s="48"/>
      <c r="BD29" s="48"/>
      <c r="BE29" s="48"/>
      <c r="BF29" s="48"/>
      <c r="BG29" s="48"/>
      <c r="BH29" s="45"/>
      <c r="BI29" s="45"/>
      <c r="BJ29" s="47"/>
      <c r="BK29" s="48"/>
      <c r="BL29" s="48"/>
      <c r="BM29" s="48"/>
      <c r="BN29" s="48"/>
      <c r="BO29" s="48"/>
      <c r="BP29" s="48"/>
      <c r="BQ29" s="48"/>
      <c r="BR29" s="48"/>
      <c r="BS29" s="48"/>
      <c r="BT29" s="45"/>
      <c r="BU29" s="45"/>
      <c r="BV29" s="45"/>
      <c r="BW29" s="45"/>
    </row>
    <row r="30" spans="1:75" s="3" customFormat="1" ht="25.5" customHeight="1" x14ac:dyDescent="0.2">
      <c r="A30" s="90"/>
      <c r="B30" s="91"/>
      <c r="C30" s="9"/>
      <c r="D30" s="10"/>
      <c r="E30" s="36"/>
      <c r="F30" s="36"/>
      <c r="G30" s="37"/>
      <c r="H30" s="38"/>
      <c r="I30" s="38"/>
      <c r="J30" s="38"/>
      <c r="K30" s="38"/>
      <c r="L30" s="37"/>
      <c r="M30" s="37"/>
      <c r="N30" s="39"/>
      <c r="O30" s="39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9"/>
      <c r="AD30" s="39"/>
      <c r="AE30" s="39"/>
      <c r="AF30" s="39"/>
      <c r="AG30" s="38"/>
      <c r="AH30" s="38"/>
      <c r="AI30" s="38"/>
      <c r="AJ30" s="40"/>
      <c r="AK30" s="41"/>
      <c r="AL30" s="41"/>
      <c r="AM30" s="41"/>
      <c r="AN30" s="41"/>
      <c r="AO30" s="41"/>
      <c r="AP30" s="38"/>
      <c r="AQ30" s="41"/>
      <c r="AR30" s="41"/>
      <c r="AS30" s="37"/>
      <c r="AT30" s="37"/>
      <c r="AU30" s="41"/>
      <c r="AV30" s="41"/>
      <c r="AW30" s="36"/>
      <c r="AX30" s="41"/>
      <c r="AY30" s="38"/>
      <c r="AZ30" s="38"/>
      <c r="BA30" s="38"/>
      <c r="BB30" s="40"/>
      <c r="BC30" s="41"/>
      <c r="BD30" s="41"/>
      <c r="BE30" s="41"/>
      <c r="BF30" s="41"/>
      <c r="BG30" s="41"/>
      <c r="BH30" s="38"/>
      <c r="BI30" s="38"/>
      <c r="BJ30" s="40"/>
      <c r="BK30" s="42"/>
      <c r="BL30" s="41"/>
      <c r="BM30" s="42"/>
      <c r="BN30" s="42"/>
      <c r="BO30" s="41"/>
      <c r="BP30" s="36"/>
      <c r="BQ30" s="36"/>
      <c r="BR30" s="42"/>
      <c r="BS30" s="42"/>
      <c r="BT30" s="38"/>
      <c r="BU30" s="38"/>
      <c r="BV30" s="38"/>
      <c r="BW30" s="38"/>
    </row>
    <row r="31" spans="1:75" s="3" customFormat="1" ht="25.5" customHeight="1" x14ac:dyDescent="0.2">
      <c r="A31" s="88">
        <v>140</v>
      </c>
      <c r="B31" s="89">
        <v>140</v>
      </c>
      <c r="C31" s="4" t="s">
        <v>90</v>
      </c>
      <c r="D31" s="5" t="s">
        <v>82</v>
      </c>
      <c r="E31" s="43"/>
      <c r="F31" s="43"/>
      <c r="G31" s="44"/>
      <c r="H31" s="45"/>
      <c r="I31" s="45"/>
      <c r="J31" s="45"/>
      <c r="K31" s="45"/>
      <c r="L31" s="44"/>
      <c r="M31" s="44"/>
      <c r="N31" s="46"/>
      <c r="O31" s="4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6"/>
      <c r="AD31" s="46"/>
      <c r="AE31" s="46">
        <v>0</v>
      </c>
      <c r="AF31" s="46"/>
      <c r="AG31" s="45"/>
      <c r="AH31" s="45"/>
      <c r="AI31" s="45"/>
      <c r="AJ31" s="47"/>
      <c r="AK31" s="48"/>
      <c r="AL31" s="48"/>
      <c r="AM31" s="48"/>
      <c r="AN31" s="48"/>
      <c r="AO31" s="48"/>
      <c r="AP31" s="45"/>
      <c r="AQ31" s="48"/>
      <c r="AR31" s="48"/>
      <c r="AS31" s="44"/>
      <c r="AT31" s="44"/>
      <c r="AU31" s="48"/>
      <c r="AV31" s="48"/>
      <c r="AW31" s="43"/>
      <c r="AX31" s="48"/>
      <c r="AY31" s="45"/>
      <c r="AZ31" s="45"/>
      <c r="BA31" s="45"/>
      <c r="BB31" s="47"/>
      <c r="BC31" s="48"/>
      <c r="BD31" s="48"/>
      <c r="BE31" s="48"/>
      <c r="BF31" s="48"/>
      <c r="BG31" s="48"/>
      <c r="BH31" s="45"/>
      <c r="BI31" s="45"/>
      <c r="BJ31" s="47"/>
      <c r="BK31" s="48"/>
      <c r="BL31" s="48"/>
      <c r="BM31" s="48"/>
      <c r="BN31" s="48"/>
      <c r="BO31" s="48"/>
      <c r="BP31" s="48"/>
      <c r="BQ31" s="48"/>
      <c r="BR31" s="48"/>
      <c r="BS31" s="48"/>
      <c r="BT31" s="45"/>
      <c r="BU31" s="45"/>
      <c r="BV31" s="45"/>
      <c r="BW31" s="45"/>
    </row>
    <row r="32" spans="1:75" s="3" customFormat="1" ht="25.5" customHeight="1" x14ac:dyDescent="0.2">
      <c r="A32" s="88">
        <v>140</v>
      </c>
      <c r="B32" s="89">
        <v>140</v>
      </c>
      <c r="C32" s="4" t="s">
        <v>91</v>
      </c>
      <c r="D32" s="5" t="s">
        <v>82</v>
      </c>
      <c r="E32" s="43"/>
      <c r="F32" s="43"/>
      <c r="G32" s="44"/>
      <c r="H32" s="45"/>
      <c r="I32" s="45"/>
      <c r="J32" s="45"/>
      <c r="K32" s="45"/>
      <c r="L32" s="44"/>
      <c r="M32" s="44"/>
      <c r="N32" s="46"/>
      <c r="O32" s="46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6"/>
      <c r="AD32" s="46"/>
      <c r="AE32" s="46">
        <v>0</v>
      </c>
      <c r="AF32" s="46"/>
      <c r="AG32" s="45"/>
      <c r="AH32" s="45"/>
      <c r="AI32" s="45"/>
      <c r="AJ32" s="47"/>
      <c r="AK32" s="48"/>
      <c r="AL32" s="48"/>
      <c r="AM32" s="48"/>
      <c r="AN32" s="48"/>
      <c r="AO32" s="48"/>
      <c r="AP32" s="45"/>
      <c r="AQ32" s="48"/>
      <c r="AR32" s="48"/>
      <c r="AS32" s="44"/>
      <c r="AT32" s="44"/>
      <c r="AU32" s="48"/>
      <c r="AV32" s="48"/>
      <c r="AW32" s="43"/>
      <c r="AX32" s="48"/>
      <c r="AY32" s="45"/>
      <c r="AZ32" s="45"/>
      <c r="BA32" s="45"/>
      <c r="BB32" s="47"/>
      <c r="BC32" s="48"/>
      <c r="BD32" s="48"/>
      <c r="BE32" s="48"/>
      <c r="BF32" s="48"/>
      <c r="BG32" s="48"/>
      <c r="BH32" s="45"/>
      <c r="BI32" s="45"/>
      <c r="BJ32" s="47"/>
      <c r="BK32" s="48"/>
      <c r="BL32" s="48"/>
      <c r="BM32" s="48"/>
      <c r="BN32" s="48"/>
      <c r="BO32" s="48"/>
      <c r="BP32" s="48"/>
      <c r="BQ32" s="48"/>
      <c r="BR32" s="48"/>
      <c r="BS32" s="48"/>
      <c r="BT32" s="45"/>
      <c r="BU32" s="45"/>
      <c r="BV32" s="45"/>
      <c r="BW32" s="45"/>
    </row>
    <row r="33" spans="1:75" s="3" customFormat="1" ht="25.5" customHeight="1" x14ac:dyDescent="0.2">
      <c r="A33" s="90"/>
      <c r="B33" s="91"/>
      <c r="C33" s="9"/>
      <c r="D33" s="10"/>
      <c r="E33" s="36"/>
      <c r="F33" s="36"/>
      <c r="G33" s="37"/>
      <c r="H33" s="38"/>
      <c r="I33" s="38"/>
      <c r="J33" s="38"/>
      <c r="K33" s="38"/>
      <c r="L33" s="37"/>
      <c r="M33" s="37"/>
      <c r="N33" s="39"/>
      <c r="O33" s="3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9"/>
      <c r="AD33" s="39"/>
      <c r="AE33" s="39"/>
      <c r="AF33" s="39"/>
      <c r="AG33" s="38"/>
      <c r="AH33" s="38"/>
      <c r="AI33" s="38"/>
      <c r="AJ33" s="40"/>
      <c r="AK33" s="41"/>
      <c r="AL33" s="41"/>
      <c r="AM33" s="41"/>
      <c r="AN33" s="41"/>
      <c r="AO33" s="41"/>
      <c r="AP33" s="38"/>
      <c r="AQ33" s="41"/>
      <c r="AR33" s="41"/>
      <c r="AS33" s="37"/>
      <c r="AT33" s="37"/>
      <c r="AU33" s="41"/>
      <c r="AV33" s="41"/>
      <c r="AW33" s="36"/>
      <c r="AX33" s="41"/>
      <c r="AY33" s="38"/>
      <c r="AZ33" s="38"/>
      <c r="BA33" s="38"/>
      <c r="BB33" s="40"/>
      <c r="BC33" s="41"/>
      <c r="BD33" s="41"/>
      <c r="BE33" s="41"/>
      <c r="BF33" s="41"/>
      <c r="BG33" s="41"/>
      <c r="BH33" s="38"/>
      <c r="BI33" s="38"/>
      <c r="BJ33" s="40"/>
      <c r="BK33" s="42"/>
      <c r="BL33" s="41"/>
      <c r="BM33" s="42"/>
      <c r="BN33" s="42"/>
      <c r="BO33" s="41"/>
      <c r="BP33" s="36"/>
      <c r="BQ33" s="36"/>
      <c r="BR33" s="42"/>
      <c r="BS33" s="42"/>
      <c r="BT33" s="38"/>
      <c r="BU33" s="38"/>
      <c r="BV33" s="38"/>
      <c r="BW33" s="38"/>
    </row>
    <row r="34" spans="1:75" s="3" customFormat="1" ht="25.5" customHeight="1" x14ac:dyDescent="0.2">
      <c r="A34" s="88">
        <v>140</v>
      </c>
      <c r="B34" s="89">
        <v>140</v>
      </c>
      <c r="C34" s="95" t="s">
        <v>115</v>
      </c>
      <c r="D34" s="5" t="s">
        <v>85</v>
      </c>
      <c r="E34" s="43"/>
      <c r="F34" s="43"/>
      <c r="G34" s="44"/>
      <c r="H34" s="45"/>
      <c r="I34" s="45"/>
      <c r="J34" s="45"/>
      <c r="K34" s="45"/>
      <c r="L34" s="44"/>
      <c r="M34" s="44"/>
      <c r="N34" s="46"/>
      <c r="O34" s="46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6"/>
      <c r="AD34" s="46"/>
      <c r="AE34" s="46"/>
      <c r="AF34" s="46" t="s">
        <v>92</v>
      </c>
      <c r="AG34" s="45"/>
      <c r="AH34" s="45"/>
      <c r="AI34" s="45"/>
      <c r="AJ34" s="47"/>
      <c r="AK34" s="48"/>
      <c r="AL34" s="48"/>
      <c r="AM34" s="48"/>
      <c r="AN34" s="48"/>
      <c r="AO34" s="48"/>
      <c r="AP34" s="45"/>
      <c r="AQ34" s="48"/>
      <c r="AR34" s="48"/>
      <c r="AS34" s="44"/>
      <c r="AT34" s="44"/>
      <c r="AU34" s="48"/>
      <c r="AV34" s="48"/>
      <c r="AW34" s="43"/>
      <c r="AX34" s="48"/>
      <c r="AY34" s="45"/>
      <c r="AZ34" s="45"/>
      <c r="BA34" s="45"/>
      <c r="BB34" s="47"/>
      <c r="BC34" s="48"/>
      <c r="BD34" s="48"/>
      <c r="BE34" s="48"/>
      <c r="BF34" s="48"/>
      <c r="BG34" s="48"/>
      <c r="BH34" s="45"/>
      <c r="BI34" s="45"/>
      <c r="BJ34" s="47"/>
      <c r="BK34" s="48"/>
      <c r="BL34" s="48"/>
      <c r="BM34" s="48"/>
      <c r="BN34" s="48"/>
      <c r="BO34" s="48"/>
      <c r="BP34" s="48"/>
      <c r="BQ34" s="48"/>
      <c r="BR34" s="48"/>
      <c r="BS34" s="48"/>
      <c r="BT34" s="45"/>
      <c r="BU34" s="45"/>
      <c r="BV34" s="45"/>
      <c r="BW34" s="45"/>
    </row>
    <row r="35" spans="1:75" s="3" customFormat="1" ht="25.5" customHeight="1" x14ac:dyDescent="0.2">
      <c r="A35" s="88">
        <v>140</v>
      </c>
      <c r="B35" s="89">
        <v>140</v>
      </c>
      <c r="C35" s="95" t="s">
        <v>116</v>
      </c>
      <c r="D35" s="5" t="s">
        <v>82</v>
      </c>
      <c r="E35" s="43"/>
      <c r="F35" s="43"/>
      <c r="G35" s="44"/>
      <c r="H35" s="45"/>
      <c r="I35" s="45"/>
      <c r="J35" s="45"/>
      <c r="K35" s="45"/>
      <c r="L35" s="44"/>
      <c r="M35" s="44"/>
      <c r="N35" s="46"/>
      <c r="O35" s="46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6"/>
      <c r="AD35" s="46"/>
      <c r="AE35" s="46"/>
      <c r="AF35" s="46">
        <v>300</v>
      </c>
      <c r="AG35" s="45"/>
      <c r="AH35" s="45"/>
      <c r="AI35" s="45"/>
      <c r="AJ35" s="47"/>
      <c r="AK35" s="48"/>
      <c r="AL35" s="48"/>
      <c r="AM35" s="48"/>
      <c r="AN35" s="48"/>
      <c r="AO35" s="48"/>
      <c r="AP35" s="45"/>
      <c r="AQ35" s="48"/>
      <c r="AR35" s="48"/>
      <c r="AS35" s="44"/>
      <c r="AT35" s="44"/>
      <c r="AU35" s="48"/>
      <c r="AV35" s="48"/>
      <c r="AW35" s="43"/>
      <c r="AX35" s="48"/>
      <c r="AY35" s="45"/>
      <c r="AZ35" s="45"/>
      <c r="BA35" s="45"/>
      <c r="BB35" s="47"/>
      <c r="BC35" s="48"/>
      <c r="BD35" s="48"/>
      <c r="BE35" s="48"/>
      <c r="BF35" s="48"/>
      <c r="BG35" s="48"/>
      <c r="BH35" s="45"/>
      <c r="BI35" s="45"/>
      <c r="BJ35" s="47"/>
      <c r="BK35" s="48"/>
      <c r="BL35" s="48"/>
      <c r="BM35" s="48"/>
      <c r="BN35" s="48"/>
      <c r="BO35" s="48"/>
      <c r="BP35" s="48"/>
      <c r="BQ35" s="48"/>
      <c r="BR35" s="48"/>
      <c r="BS35" s="48"/>
      <c r="BT35" s="45"/>
      <c r="BU35" s="45"/>
      <c r="BV35" s="45"/>
      <c r="BW35" s="45"/>
    </row>
    <row r="36" spans="1:75" s="3" customFormat="1" ht="25.5" customHeight="1" x14ac:dyDescent="0.2">
      <c r="A36" s="88">
        <v>140</v>
      </c>
      <c r="B36" s="89">
        <v>140</v>
      </c>
      <c r="C36" s="4" t="s">
        <v>93</v>
      </c>
      <c r="D36" s="5" t="s">
        <v>82</v>
      </c>
      <c r="E36" s="43"/>
      <c r="F36" s="43"/>
      <c r="G36" s="44"/>
      <c r="H36" s="45"/>
      <c r="I36" s="45"/>
      <c r="J36" s="45"/>
      <c r="K36" s="45"/>
      <c r="L36" s="44"/>
      <c r="M36" s="44"/>
      <c r="N36" s="46"/>
      <c r="O36" s="46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6"/>
      <c r="AD36" s="46"/>
      <c r="AE36" s="46"/>
      <c r="AF36" s="46">
        <v>500</v>
      </c>
      <c r="AG36" s="45"/>
      <c r="AH36" s="45"/>
      <c r="AI36" s="45"/>
      <c r="AJ36" s="47"/>
      <c r="AK36" s="48"/>
      <c r="AL36" s="48"/>
      <c r="AM36" s="48"/>
      <c r="AN36" s="48"/>
      <c r="AO36" s="48"/>
      <c r="AP36" s="45"/>
      <c r="AQ36" s="48"/>
      <c r="AR36" s="48"/>
      <c r="AS36" s="44"/>
      <c r="AT36" s="44"/>
      <c r="AU36" s="48"/>
      <c r="AV36" s="48"/>
      <c r="AW36" s="43"/>
      <c r="AX36" s="48"/>
      <c r="AY36" s="45"/>
      <c r="AZ36" s="45"/>
      <c r="BA36" s="45"/>
      <c r="BB36" s="47"/>
      <c r="BC36" s="48"/>
      <c r="BD36" s="48"/>
      <c r="BE36" s="48"/>
      <c r="BF36" s="48"/>
      <c r="BG36" s="48"/>
      <c r="BH36" s="45"/>
      <c r="BI36" s="45"/>
      <c r="BJ36" s="47"/>
      <c r="BK36" s="48"/>
      <c r="BL36" s="48"/>
      <c r="BM36" s="48"/>
      <c r="BN36" s="48"/>
      <c r="BO36" s="48"/>
      <c r="BP36" s="48"/>
      <c r="BQ36" s="48"/>
      <c r="BR36" s="48"/>
      <c r="BS36" s="48"/>
      <c r="BT36" s="45"/>
      <c r="BU36" s="45"/>
      <c r="BV36" s="45"/>
      <c r="BW36" s="45"/>
    </row>
    <row r="37" spans="1:75" s="3" customFormat="1" ht="25.5" customHeight="1" x14ac:dyDescent="0.2">
      <c r="A37" s="90"/>
      <c r="B37" s="91"/>
      <c r="C37" s="9"/>
      <c r="D37" s="10"/>
      <c r="E37" s="36"/>
      <c r="F37" s="36"/>
      <c r="G37" s="37"/>
      <c r="H37" s="38"/>
      <c r="I37" s="38"/>
      <c r="J37" s="38"/>
      <c r="K37" s="38"/>
      <c r="L37" s="37"/>
      <c r="M37" s="37"/>
      <c r="N37" s="39"/>
      <c r="O37" s="39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9"/>
      <c r="AD37" s="39"/>
      <c r="AE37" s="39"/>
      <c r="AF37" s="39"/>
      <c r="AG37" s="38" t="e">
        <f>BW37</f>
        <v>#VALUE!</v>
      </c>
      <c r="AH37" s="38">
        <v>100</v>
      </c>
      <c r="AI37" s="38" t="e">
        <f t="shared" ref="AI37:AI43" si="2">BW37+100</f>
        <v>#VALUE!</v>
      </c>
      <c r="AJ37" s="40"/>
      <c r="AK37" s="41"/>
      <c r="AL37" s="41"/>
      <c r="AM37" s="41"/>
      <c r="AN37" s="41"/>
      <c r="AO37" s="41"/>
      <c r="AP37" s="38"/>
      <c r="AQ37" s="41"/>
      <c r="AR37" s="41"/>
      <c r="AS37" s="37"/>
      <c r="AT37" s="37"/>
      <c r="AU37" s="41"/>
      <c r="AV37" s="41"/>
      <c r="AW37" s="36"/>
      <c r="AX37" s="41"/>
      <c r="AY37" s="38"/>
      <c r="AZ37" s="38"/>
      <c r="BA37" s="38"/>
      <c r="BB37" s="40"/>
      <c r="BC37" s="41"/>
      <c r="BD37" s="41"/>
      <c r="BE37" s="41"/>
      <c r="BF37" s="41"/>
      <c r="BG37" s="41"/>
      <c r="BH37" s="38"/>
      <c r="BI37" s="38"/>
      <c r="BJ37" s="40"/>
      <c r="BK37" s="42" t="s">
        <v>80</v>
      </c>
      <c r="BL37" s="41" t="s">
        <v>80</v>
      </c>
      <c r="BM37" s="42" t="s">
        <v>80</v>
      </c>
      <c r="BN37" s="42" t="s">
        <v>80</v>
      </c>
      <c r="BO37" s="41" t="s">
        <v>80</v>
      </c>
      <c r="BP37" s="36" t="s">
        <v>80</v>
      </c>
      <c r="BQ37" s="36" t="s">
        <v>80</v>
      </c>
      <c r="BR37" s="42" t="s">
        <v>80</v>
      </c>
      <c r="BS37" s="42" t="s">
        <v>80</v>
      </c>
      <c r="BT37" s="38" t="s">
        <v>80</v>
      </c>
      <c r="BU37" s="38" t="s">
        <v>80</v>
      </c>
      <c r="BV37" s="38">
        <v>100</v>
      </c>
      <c r="BW37" s="38" t="e">
        <f>ROUND((BQ37+BR37)*BS37*BU37+BP37*BT37+BV37,0)</f>
        <v>#VALUE!</v>
      </c>
    </row>
    <row r="38" spans="1:75" s="3" customFormat="1" ht="25.5" customHeight="1" x14ac:dyDescent="0.2">
      <c r="A38" s="88">
        <v>124.386</v>
      </c>
      <c r="B38" s="89">
        <v>124.386</v>
      </c>
      <c r="C38" s="95" t="s">
        <v>117</v>
      </c>
      <c r="D38" s="5" t="s">
        <v>85</v>
      </c>
      <c r="E38" s="43"/>
      <c r="F38" s="43"/>
      <c r="G38" s="44"/>
      <c r="H38" s="45"/>
      <c r="I38" s="45"/>
      <c r="J38" s="45"/>
      <c r="K38" s="45"/>
      <c r="L38" s="44"/>
      <c r="M38" s="44"/>
      <c r="N38" s="46"/>
      <c r="O38" s="46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6"/>
      <c r="AD38" s="46"/>
      <c r="AE38" s="46"/>
      <c r="AF38" s="46"/>
      <c r="AG38" s="45">
        <f t="shared" ref="AG38:AG43" si="3">BW38</f>
        <v>0</v>
      </c>
      <c r="AH38" s="45"/>
      <c r="AI38" s="45">
        <f t="shared" si="2"/>
        <v>100</v>
      </c>
      <c r="AJ38" s="47"/>
      <c r="AK38" s="48"/>
      <c r="AL38" s="48"/>
      <c r="AM38" s="48"/>
      <c r="AN38" s="48"/>
      <c r="AO38" s="48"/>
      <c r="AP38" s="45"/>
      <c r="AQ38" s="48"/>
      <c r="AR38" s="48"/>
      <c r="AS38" s="44"/>
      <c r="AT38" s="44"/>
      <c r="AU38" s="48"/>
      <c r="AV38" s="48"/>
      <c r="AW38" s="43"/>
      <c r="AX38" s="48"/>
      <c r="AY38" s="45"/>
      <c r="AZ38" s="45"/>
      <c r="BA38" s="45"/>
      <c r="BB38" s="47"/>
      <c r="BC38" s="48"/>
      <c r="BD38" s="48"/>
      <c r="BE38" s="48"/>
      <c r="BF38" s="48"/>
      <c r="BG38" s="48"/>
      <c r="BH38" s="45"/>
      <c r="BI38" s="45"/>
      <c r="BJ38" s="47"/>
      <c r="BK38" s="49"/>
      <c r="BL38" s="49"/>
      <c r="BM38" s="49"/>
      <c r="BN38" s="49"/>
      <c r="BO38" s="48"/>
      <c r="BP38" s="43"/>
      <c r="BQ38" s="43"/>
      <c r="BR38" s="43"/>
      <c r="BS38" s="49"/>
      <c r="BT38" s="45"/>
      <c r="BU38" s="45"/>
      <c r="BV38" s="45"/>
      <c r="BW38" s="45"/>
    </row>
    <row r="39" spans="1:75" s="3" customFormat="1" ht="25.5" customHeight="1" x14ac:dyDescent="0.2">
      <c r="A39" s="88">
        <v>124.47</v>
      </c>
      <c r="B39" s="89">
        <v>124.47</v>
      </c>
      <c r="C39" s="4" t="s">
        <v>94</v>
      </c>
      <c r="D39" s="5" t="s">
        <v>82</v>
      </c>
      <c r="E39" s="43"/>
      <c r="F39" s="43"/>
      <c r="G39" s="44"/>
      <c r="H39" s="45"/>
      <c r="I39" s="45"/>
      <c r="J39" s="45"/>
      <c r="K39" s="45"/>
      <c r="L39" s="44"/>
      <c r="M39" s="44"/>
      <c r="N39" s="46"/>
      <c r="O39" s="46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6"/>
      <c r="AD39" s="46"/>
      <c r="AE39" s="46"/>
      <c r="AF39" s="46"/>
      <c r="AG39" s="45">
        <f t="shared" si="3"/>
        <v>0</v>
      </c>
      <c r="AH39" s="45"/>
      <c r="AI39" s="45">
        <f t="shared" si="2"/>
        <v>100</v>
      </c>
      <c r="AJ39" s="47"/>
      <c r="AK39" s="48"/>
      <c r="AL39" s="48"/>
      <c r="AM39" s="48"/>
      <c r="AN39" s="48"/>
      <c r="AO39" s="48"/>
      <c r="AP39" s="45"/>
      <c r="AQ39" s="48"/>
      <c r="AR39" s="48"/>
      <c r="AS39" s="44"/>
      <c r="AT39" s="44"/>
      <c r="AU39" s="48"/>
      <c r="AV39" s="48"/>
      <c r="AW39" s="43"/>
      <c r="AX39" s="48"/>
      <c r="AY39" s="45"/>
      <c r="AZ39" s="45"/>
      <c r="BA39" s="45"/>
      <c r="BB39" s="47"/>
      <c r="BC39" s="48"/>
      <c r="BD39" s="48"/>
      <c r="BE39" s="48"/>
      <c r="BF39" s="48"/>
      <c r="BG39" s="48"/>
      <c r="BH39" s="45"/>
      <c r="BI39" s="45"/>
      <c r="BJ39" s="47"/>
      <c r="BK39" s="49"/>
      <c r="BL39" s="49"/>
      <c r="BM39" s="49"/>
      <c r="BN39" s="49"/>
      <c r="BO39" s="48"/>
      <c r="BP39" s="43"/>
      <c r="BQ39" s="43"/>
      <c r="BR39" s="43"/>
      <c r="BS39" s="49"/>
      <c r="BT39" s="45"/>
      <c r="BU39" s="45"/>
      <c r="BV39" s="45"/>
      <c r="BW39" s="45"/>
    </row>
    <row r="40" spans="1:75" s="3" customFormat="1" ht="25.5" customHeight="1" x14ac:dyDescent="0.2">
      <c r="A40" s="88">
        <v>124.709</v>
      </c>
      <c r="B40" s="89">
        <v>124.709</v>
      </c>
      <c r="C40" s="4" t="s">
        <v>95</v>
      </c>
      <c r="D40" s="5" t="s">
        <v>82</v>
      </c>
      <c r="E40" s="43"/>
      <c r="F40" s="43"/>
      <c r="G40" s="44"/>
      <c r="H40" s="45"/>
      <c r="I40" s="45"/>
      <c r="J40" s="45"/>
      <c r="K40" s="45"/>
      <c r="L40" s="44"/>
      <c r="M40" s="44"/>
      <c r="N40" s="46"/>
      <c r="O40" s="46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46"/>
      <c r="AF40" s="46"/>
      <c r="AG40" s="45">
        <f t="shared" si="3"/>
        <v>0</v>
      </c>
      <c r="AH40" s="45"/>
      <c r="AI40" s="45">
        <f t="shared" si="2"/>
        <v>100</v>
      </c>
      <c r="AJ40" s="47"/>
      <c r="AK40" s="48"/>
      <c r="AL40" s="48"/>
      <c r="AM40" s="48"/>
      <c r="AN40" s="48"/>
      <c r="AO40" s="48"/>
      <c r="AP40" s="45"/>
      <c r="AQ40" s="48"/>
      <c r="AR40" s="48"/>
      <c r="AS40" s="44"/>
      <c r="AT40" s="44"/>
      <c r="AU40" s="48"/>
      <c r="AV40" s="48"/>
      <c r="AW40" s="43"/>
      <c r="AX40" s="48"/>
      <c r="AY40" s="45"/>
      <c r="AZ40" s="45"/>
      <c r="BA40" s="45"/>
      <c r="BB40" s="47"/>
      <c r="BC40" s="48"/>
      <c r="BD40" s="48"/>
      <c r="BE40" s="48"/>
      <c r="BF40" s="48"/>
      <c r="BG40" s="48"/>
      <c r="BH40" s="45"/>
      <c r="BI40" s="45"/>
      <c r="BJ40" s="47"/>
      <c r="BK40" s="49"/>
      <c r="BL40" s="49"/>
      <c r="BM40" s="49"/>
      <c r="BN40" s="49"/>
      <c r="BO40" s="48"/>
      <c r="BP40" s="43"/>
      <c r="BQ40" s="43"/>
      <c r="BR40" s="43"/>
      <c r="BS40" s="49"/>
      <c r="BT40" s="45"/>
      <c r="BU40" s="45"/>
      <c r="BV40" s="45"/>
      <c r="BW40" s="45"/>
    </row>
    <row r="41" spans="1:75" s="3" customFormat="1" ht="25.5" customHeight="1" x14ac:dyDescent="0.2">
      <c r="A41" s="88">
        <v>124.806</v>
      </c>
      <c r="B41" s="89">
        <v>124.806</v>
      </c>
      <c r="C41" s="4" t="s">
        <v>96</v>
      </c>
      <c r="D41" s="5" t="s">
        <v>82</v>
      </c>
      <c r="E41" s="43"/>
      <c r="F41" s="43"/>
      <c r="G41" s="44"/>
      <c r="H41" s="45"/>
      <c r="I41" s="45"/>
      <c r="J41" s="45"/>
      <c r="K41" s="45"/>
      <c r="L41" s="44"/>
      <c r="M41" s="44"/>
      <c r="N41" s="46"/>
      <c r="O41" s="46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6"/>
      <c r="AD41" s="46"/>
      <c r="AE41" s="46"/>
      <c r="AF41" s="46"/>
      <c r="AG41" s="45">
        <f t="shared" si="3"/>
        <v>0</v>
      </c>
      <c r="AH41" s="45"/>
      <c r="AI41" s="45">
        <f t="shared" si="2"/>
        <v>100</v>
      </c>
      <c r="AJ41" s="47"/>
      <c r="AK41" s="48"/>
      <c r="AL41" s="48"/>
      <c r="AM41" s="48"/>
      <c r="AN41" s="48"/>
      <c r="AO41" s="48"/>
      <c r="AP41" s="45"/>
      <c r="AQ41" s="48"/>
      <c r="AR41" s="48"/>
      <c r="AS41" s="44"/>
      <c r="AT41" s="44"/>
      <c r="AU41" s="48"/>
      <c r="AV41" s="48"/>
      <c r="AW41" s="43"/>
      <c r="AX41" s="48"/>
      <c r="AY41" s="45"/>
      <c r="AZ41" s="45"/>
      <c r="BA41" s="45"/>
      <c r="BB41" s="47"/>
      <c r="BC41" s="48"/>
      <c r="BD41" s="48"/>
      <c r="BE41" s="48"/>
      <c r="BF41" s="48"/>
      <c r="BG41" s="48"/>
      <c r="BH41" s="45"/>
      <c r="BI41" s="45"/>
      <c r="BJ41" s="47"/>
      <c r="BK41" s="49"/>
      <c r="BL41" s="49"/>
      <c r="BM41" s="49"/>
      <c r="BN41" s="49"/>
      <c r="BO41" s="48"/>
      <c r="BP41" s="43"/>
      <c r="BQ41" s="43"/>
      <c r="BR41" s="43"/>
      <c r="BS41" s="49"/>
      <c r="BT41" s="45"/>
      <c r="BU41" s="45"/>
      <c r="BV41" s="45"/>
      <c r="BW41" s="45"/>
    </row>
    <row r="42" spans="1:75" s="3" customFormat="1" ht="25.5" customHeight="1" x14ac:dyDescent="0.2">
      <c r="A42" s="88">
        <v>128.53800000000001</v>
      </c>
      <c r="B42" s="89">
        <v>128.53800000000001</v>
      </c>
      <c r="C42" s="4" t="s">
        <v>97</v>
      </c>
      <c r="D42" s="5" t="s">
        <v>85</v>
      </c>
      <c r="E42" s="43"/>
      <c r="F42" s="43"/>
      <c r="G42" s="44"/>
      <c r="H42" s="45"/>
      <c r="I42" s="45"/>
      <c r="J42" s="45"/>
      <c r="K42" s="45"/>
      <c r="L42" s="44"/>
      <c r="M42" s="44"/>
      <c r="N42" s="46"/>
      <c r="O42" s="46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46"/>
      <c r="AF42" s="46"/>
      <c r="AG42" s="45">
        <f t="shared" si="3"/>
        <v>0</v>
      </c>
      <c r="AH42" s="45"/>
      <c r="AI42" s="45">
        <f t="shared" si="2"/>
        <v>100</v>
      </c>
      <c r="AJ42" s="47"/>
      <c r="AK42" s="48"/>
      <c r="AL42" s="48"/>
      <c r="AM42" s="48"/>
      <c r="AN42" s="48"/>
      <c r="AO42" s="48"/>
      <c r="AP42" s="45"/>
      <c r="AQ42" s="48"/>
      <c r="AR42" s="48"/>
      <c r="AS42" s="44"/>
      <c r="AT42" s="44"/>
      <c r="AU42" s="48"/>
      <c r="AV42" s="48"/>
      <c r="AW42" s="43"/>
      <c r="AX42" s="48"/>
      <c r="AY42" s="45"/>
      <c r="AZ42" s="45"/>
      <c r="BA42" s="45"/>
      <c r="BB42" s="47"/>
      <c r="BC42" s="48"/>
      <c r="BD42" s="48"/>
      <c r="BE42" s="48"/>
      <c r="BF42" s="48"/>
      <c r="BG42" s="48"/>
      <c r="BH42" s="45"/>
      <c r="BI42" s="45"/>
      <c r="BJ42" s="47"/>
      <c r="BK42" s="49"/>
      <c r="BL42" s="49"/>
      <c r="BM42" s="49"/>
      <c r="BN42" s="49"/>
      <c r="BO42" s="48"/>
      <c r="BP42" s="43"/>
      <c r="BQ42" s="43"/>
      <c r="BR42" s="43"/>
      <c r="BS42" s="49"/>
      <c r="BT42" s="45"/>
      <c r="BU42" s="45"/>
      <c r="BV42" s="45"/>
      <c r="BW42" s="45"/>
    </row>
    <row r="43" spans="1:75" s="3" customFormat="1" ht="25.5" customHeight="1" x14ac:dyDescent="0.2">
      <c r="A43" s="88">
        <v>124.61799999999999</v>
      </c>
      <c r="B43" s="89">
        <v>124.61799999999999</v>
      </c>
      <c r="C43" s="95" t="s">
        <v>118</v>
      </c>
      <c r="D43" s="5" t="s">
        <v>85</v>
      </c>
      <c r="E43" s="43"/>
      <c r="F43" s="43"/>
      <c r="G43" s="44"/>
      <c r="H43" s="45"/>
      <c r="I43" s="45"/>
      <c r="J43" s="45"/>
      <c r="K43" s="45"/>
      <c r="L43" s="44"/>
      <c r="M43" s="44"/>
      <c r="N43" s="46"/>
      <c r="O43" s="46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46"/>
      <c r="AF43" s="46"/>
      <c r="AG43" s="45">
        <f t="shared" si="3"/>
        <v>0</v>
      </c>
      <c r="AH43" s="45"/>
      <c r="AI43" s="45">
        <f t="shared" si="2"/>
        <v>100</v>
      </c>
      <c r="AJ43" s="47"/>
      <c r="AK43" s="48"/>
      <c r="AL43" s="48"/>
      <c r="AM43" s="48"/>
      <c r="AN43" s="48"/>
      <c r="AO43" s="48"/>
      <c r="AP43" s="45"/>
      <c r="AQ43" s="48"/>
      <c r="AR43" s="48"/>
      <c r="AS43" s="44"/>
      <c r="AT43" s="44"/>
      <c r="AU43" s="48"/>
      <c r="AV43" s="48"/>
      <c r="AW43" s="43"/>
      <c r="AX43" s="48"/>
      <c r="AY43" s="45"/>
      <c r="AZ43" s="45"/>
      <c r="BA43" s="45"/>
      <c r="BB43" s="47"/>
      <c r="BC43" s="48"/>
      <c r="BD43" s="48"/>
      <c r="BE43" s="48"/>
      <c r="BF43" s="48"/>
      <c r="BG43" s="48"/>
      <c r="BH43" s="45"/>
      <c r="BI43" s="45"/>
      <c r="BJ43" s="47"/>
      <c r="BK43" s="49"/>
      <c r="BL43" s="49"/>
      <c r="BM43" s="49"/>
      <c r="BN43" s="49"/>
      <c r="BO43" s="48"/>
      <c r="BP43" s="43"/>
      <c r="BQ43" s="43"/>
      <c r="BR43" s="43"/>
      <c r="BS43" s="49"/>
      <c r="BT43" s="45"/>
      <c r="BU43" s="45"/>
      <c r="BV43" s="45"/>
      <c r="BW43" s="45"/>
    </row>
    <row r="44" spans="1:75" s="3" customFormat="1" ht="25.5" customHeight="1" thickBot="1" x14ac:dyDescent="0.25">
      <c r="A44" s="12"/>
      <c r="B44" s="11"/>
      <c r="C44" s="13"/>
      <c r="D44" s="14"/>
      <c r="E44" s="50"/>
      <c r="F44" s="50"/>
      <c r="G44" s="51"/>
      <c r="H44" s="52" t="str">
        <f>IF(G44=0,"",IF(BA44=0,"Do Nothing",BA44))</f>
        <v/>
      </c>
      <c r="I44" s="52"/>
      <c r="J44" s="52"/>
      <c r="K44" s="52"/>
      <c r="L44" s="51"/>
      <c r="M44" s="51"/>
      <c r="N44" s="53"/>
      <c r="O44" s="53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3"/>
      <c r="AD44" s="53"/>
      <c r="AE44" s="53"/>
      <c r="AF44" s="53"/>
      <c r="AG44" s="52"/>
      <c r="AH44" s="52"/>
      <c r="AI44" s="52"/>
      <c r="AJ44" s="40"/>
      <c r="AK44" s="41"/>
      <c r="AL44" s="41"/>
      <c r="AM44" s="41"/>
      <c r="AN44" s="41"/>
      <c r="AO44" s="41"/>
      <c r="AP44" s="38"/>
      <c r="AQ44" s="41"/>
      <c r="AR44" s="41"/>
      <c r="AS44" s="37"/>
      <c r="AT44" s="37"/>
      <c r="AU44" s="41"/>
      <c r="AV44" s="41"/>
      <c r="AW44" s="36"/>
      <c r="AX44" s="41"/>
      <c r="AY44" s="38"/>
      <c r="AZ44" s="38"/>
      <c r="BA44" s="38"/>
      <c r="BB44" s="40"/>
      <c r="BC44" s="41"/>
      <c r="BD44" s="41"/>
      <c r="BE44" s="41"/>
      <c r="BF44" s="41"/>
      <c r="BG44" s="41"/>
      <c r="BH44" s="38"/>
      <c r="BI44" s="38"/>
      <c r="BJ44" s="40"/>
      <c r="BK44" s="41"/>
      <c r="BL44" s="41"/>
      <c r="BM44" s="41"/>
      <c r="BN44" s="41"/>
      <c r="BO44" s="41"/>
      <c r="BP44" s="41"/>
      <c r="BQ44" s="41"/>
      <c r="BR44" s="41"/>
      <c r="BS44" s="41"/>
      <c r="BT44" s="38"/>
      <c r="BU44" s="38"/>
      <c r="BV44" s="38"/>
      <c r="BW44" s="38"/>
    </row>
    <row r="45" spans="1:75" s="2" customFormat="1" ht="16.5" customHeight="1" thickTop="1" x14ac:dyDescent="0.2">
      <c r="A45" s="22"/>
      <c r="B45" s="34"/>
      <c r="C45" s="83" t="s">
        <v>98</v>
      </c>
      <c r="D45" s="83"/>
      <c r="E45" s="54"/>
      <c r="F45" s="54"/>
      <c r="G45" s="54"/>
      <c r="H45" s="55">
        <f>COUNT(H9:H44)</f>
        <v>0</v>
      </c>
      <c r="I45" s="55">
        <f>COUNT(I9:I44)</f>
        <v>0</v>
      </c>
      <c r="J45" s="55">
        <f>COUNT(J9:J44)</f>
        <v>0</v>
      </c>
      <c r="K45" s="55">
        <f>COUNT(K9:K44)</f>
        <v>0</v>
      </c>
      <c r="L45" s="55">
        <f>SUM(L9:L44)</f>
        <v>0</v>
      </c>
      <c r="M45" s="55">
        <f>SUM(M9:M44)</f>
        <v>0</v>
      </c>
      <c r="N45" s="55">
        <f>COUNT(N9:N44)</f>
        <v>4</v>
      </c>
      <c r="O45" s="55">
        <f>COUNT(O9:O44)</f>
        <v>0</v>
      </c>
      <c r="P45" s="55">
        <f t="shared" ref="P45:AB45" si="4">SUM(P9:P44)</f>
        <v>257.60000000000002</v>
      </c>
      <c r="Q45" s="55">
        <f t="shared" si="4"/>
        <v>0</v>
      </c>
      <c r="R45" s="55">
        <f t="shared" si="4"/>
        <v>0</v>
      </c>
      <c r="S45" s="55">
        <f t="shared" si="4"/>
        <v>0</v>
      </c>
      <c r="T45" s="55">
        <f t="shared" si="4"/>
        <v>8</v>
      </c>
      <c r="U45" s="55">
        <f t="shared" si="4"/>
        <v>0</v>
      </c>
      <c r="V45" s="55">
        <f t="shared" si="4"/>
        <v>8</v>
      </c>
      <c r="W45" s="55">
        <f t="shared" si="4"/>
        <v>382.6</v>
      </c>
      <c r="X45" s="55">
        <f t="shared" si="4"/>
        <v>275</v>
      </c>
      <c r="Y45" s="55">
        <f t="shared" si="4"/>
        <v>540.20000000000005</v>
      </c>
      <c r="Z45" s="55">
        <f t="shared" si="4"/>
        <v>4</v>
      </c>
      <c r="AA45" s="55">
        <f t="shared" si="4"/>
        <v>815.2</v>
      </c>
      <c r="AB45" s="55">
        <f t="shared" si="4"/>
        <v>0</v>
      </c>
      <c r="AC45" s="55">
        <f t="shared" ref="AC45:AI45" si="5">COUNT(AC9:AC44)</f>
        <v>0</v>
      </c>
      <c r="AD45" s="55">
        <f t="shared" si="5"/>
        <v>2</v>
      </c>
      <c r="AE45" s="55">
        <f t="shared" si="5"/>
        <v>2</v>
      </c>
      <c r="AF45" s="55">
        <f t="shared" si="5"/>
        <v>2</v>
      </c>
      <c r="AG45" s="55">
        <f t="shared" si="5"/>
        <v>6</v>
      </c>
      <c r="AH45" s="55">
        <f t="shared" si="5"/>
        <v>1</v>
      </c>
      <c r="AI45" s="55">
        <f t="shared" si="5"/>
        <v>6</v>
      </c>
      <c r="AW45" s="6"/>
    </row>
    <row r="46" spans="1:75" s="2" customFormat="1" ht="16.5" customHeight="1" thickBot="1" x14ac:dyDescent="0.25">
      <c r="A46" s="23"/>
      <c r="B46" s="35"/>
      <c r="C46" s="84" t="s">
        <v>99</v>
      </c>
      <c r="D46" s="84"/>
      <c r="E46" s="56"/>
      <c r="F46" s="56"/>
      <c r="G46" s="56"/>
      <c r="H46" s="57">
        <f>ROUND(IF(H45=0,0,(SUM(H9:H44)/H45)),0)</f>
        <v>0</v>
      </c>
      <c r="I46" s="57">
        <f>ROUND(IF(I45=0,0,(SUM(I9:I44)/I45)),0)</f>
        <v>0</v>
      </c>
      <c r="J46" s="57">
        <f>ROUND(IF(J45=0,0,(SUM(J9:J44)/J45)),0)</f>
        <v>0</v>
      </c>
      <c r="K46" s="57">
        <f>ROUND(IF(K45=0,0,(SUM(K9:K44)/K45)),0)</f>
        <v>0</v>
      </c>
      <c r="L46" s="57">
        <v>75</v>
      </c>
      <c r="M46" s="57">
        <v>125</v>
      </c>
      <c r="N46" s="57" t="e">
        <f>ROUND(IF(N45=0,0,(SUM(N9:N44)/N45)),0)</f>
        <v>#VALUE!</v>
      </c>
      <c r="O46" s="57">
        <f>ROUND(IF(O45=0,0,(SUM(O9:O44)/O45)),0)</f>
        <v>0</v>
      </c>
      <c r="P46" s="57">
        <v>5</v>
      </c>
      <c r="Q46" s="57">
        <v>4</v>
      </c>
      <c r="R46" s="57">
        <v>10</v>
      </c>
      <c r="S46" s="57">
        <v>20</v>
      </c>
      <c r="T46" s="57">
        <v>250</v>
      </c>
      <c r="U46" s="57">
        <v>1000</v>
      </c>
      <c r="V46" s="57">
        <v>2500</v>
      </c>
      <c r="W46" s="57">
        <v>4</v>
      </c>
      <c r="X46" s="57">
        <v>30</v>
      </c>
      <c r="Y46" s="57">
        <v>60</v>
      </c>
      <c r="Z46" s="57">
        <v>3000</v>
      </c>
      <c r="AA46" s="57">
        <v>500</v>
      </c>
      <c r="AB46" s="57">
        <v>10000</v>
      </c>
      <c r="AC46" s="57">
        <f t="shared" ref="AC46:AI46" si="6">ROUND(IF(AC45=0,0,(SUM(AC9:AC44)/AC45)),0)</f>
        <v>0</v>
      </c>
      <c r="AD46" s="57">
        <f t="shared" si="6"/>
        <v>0</v>
      </c>
      <c r="AE46" s="57">
        <f t="shared" si="6"/>
        <v>0</v>
      </c>
      <c r="AF46" s="57">
        <f t="shared" si="6"/>
        <v>400</v>
      </c>
      <c r="AG46" s="57" t="e">
        <f t="shared" si="6"/>
        <v>#VALUE!</v>
      </c>
      <c r="AH46" s="57">
        <f t="shared" si="6"/>
        <v>100</v>
      </c>
      <c r="AI46" s="57" t="e">
        <f t="shared" si="6"/>
        <v>#VALUE!</v>
      </c>
      <c r="AW46" s="6"/>
    </row>
    <row r="47" spans="1:75" s="2" customFormat="1" ht="16.5" thickTop="1" x14ac:dyDescent="0.25">
      <c r="A47" s="24"/>
      <c r="B47" s="34"/>
      <c r="C47" s="82" t="s">
        <v>100</v>
      </c>
      <c r="D47" s="82"/>
      <c r="E47" s="54"/>
      <c r="F47" s="54"/>
      <c r="G47" s="54"/>
      <c r="H47" s="58">
        <f>ROUND(SUM(H9:H44),0)</f>
        <v>0</v>
      </c>
      <c r="I47" s="58">
        <f>ROUND(SUM(I9:I44),0)</f>
        <v>0</v>
      </c>
      <c r="J47" s="58">
        <f>ROUND(SUM(J9:J44),0)</f>
        <v>0</v>
      </c>
      <c r="K47" s="58">
        <f>ROUND(SUM(K9:K44),0)</f>
        <v>0</v>
      </c>
      <c r="L47" s="58">
        <f>ROUND(L45*L46,0)</f>
        <v>0</v>
      </c>
      <c r="M47" s="58">
        <f>ROUND(M45*M46,0)</f>
        <v>0</v>
      </c>
      <c r="N47" s="58" t="e">
        <f>ROUND(SUM(N9:N44),0)</f>
        <v>#VALUE!</v>
      </c>
      <c r="O47" s="58">
        <f>ROUND(SUM(O9:O44),0)</f>
        <v>0</v>
      </c>
      <c r="P47" s="58">
        <f t="shared" ref="P47:AA47" si="7">ROUND(P45*P46,0)</f>
        <v>1288</v>
      </c>
      <c r="Q47" s="58">
        <f t="shared" si="7"/>
        <v>0</v>
      </c>
      <c r="R47" s="58">
        <f t="shared" si="7"/>
        <v>0</v>
      </c>
      <c r="S47" s="58">
        <f t="shared" si="7"/>
        <v>0</v>
      </c>
      <c r="T47" s="58">
        <f t="shared" si="7"/>
        <v>2000</v>
      </c>
      <c r="U47" s="58">
        <f t="shared" si="7"/>
        <v>0</v>
      </c>
      <c r="V47" s="58">
        <f t="shared" si="7"/>
        <v>20000</v>
      </c>
      <c r="W47" s="58">
        <f t="shared" si="7"/>
        <v>1530</v>
      </c>
      <c r="X47" s="58">
        <f t="shared" si="7"/>
        <v>8250</v>
      </c>
      <c r="Y47" s="58">
        <f t="shared" si="7"/>
        <v>32412</v>
      </c>
      <c r="Z47" s="58">
        <f t="shared" si="7"/>
        <v>12000</v>
      </c>
      <c r="AA47" s="58">
        <f t="shared" si="7"/>
        <v>407600</v>
      </c>
      <c r="AB47" s="58">
        <f>ROUND(AB45*AB46,0)</f>
        <v>0</v>
      </c>
      <c r="AC47" s="58">
        <f t="shared" ref="AC47:AI47" si="8">ROUND(SUM(AC9:AC44),0)</f>
        <v>0</v>
      </c>
      <c r="AD47" s="58">
        <f t="shared" si="8"/>
        <v>0</v>
      </c>
      <c r="AE47" s="58">
        <f t="shared" si="8"/>
        <v>0</v>
      </c>
      <c r="AF47" s="58">
        <f>ROUND(SUM(AF9:AF44),0)</f>
        <v>800</v>
      </c>
      <c r="AG47" s="58" t="e">
        <f t="shared" si="8"/>
        <v>#VALUE!</v>
      </c>
      <c r="AH47" s="58">
        <f t="shared" si="8"/>
        <v>100</v>
      </c>
      <c r="AI47" s="59" t="e">
        <f t="shared" si="8"/>
        <v>#VALUE!</v>
      </c>
      <c r="AW47" s="6"/>
    </row>
    <row r="48" spans="1:75" s="2" customFormat="1" ht="17.25" customHeight="1" thickBot="1" x14ac:dyDescent="0.25">
      <c r="A48" s="24"/>
      <c r="B48" s="34"/>
      <c r="C48" s="15"/>
      <c r="D48" s="15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60"/>
      <c r="AW48" s="6"/>
    </row>
    <row r="49" spans="1:49" s="2" customFormat="1" ht="17.25" customHeight="1" thickBot="1" x14ac:dyDescent="0.25">
      <c r="A49" s="24"/>
      <c r="B49" s="34"/>
      <c r="C49" s="80" t="s">
        <v>101</v>
      </c>
      <c r="D49" s="81"/>
      <c r="E49" s="77" t="e">
        <f>SUM(H47:AI47)</f>
        <v>#VALUE!</v>
      </c>
      <c r="F49" s="77"/>
      <c r="G49" s="78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60"/>
      <c r="AW49" s="6"/>
    </row>
    <row r="50" spans="1:49" x14ac:dyDescent="0.2">
      <c r="A50" s="25"/>
      <c r="B50" s="16"/>
      <c r="C50" s="17"/>
      <c r="D50" s="17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2"/>
    </row>
    <row r="53" spans="1:49" s="1" customFormat="1" x14ac:dyDescent="0.2">
      <c r="AW53" s="21"/>
    </row>
  </sheetData>
  <mergeCells count="58">
    <mergeCell ref="J5:J6"/>
    <mergeCell ref="K5:K6"/>
    <mergeCell ref="H3:H6"/>
    <mergeCell ref="I3:K4"/>
    <mergeCell ref="I5:I6"/>
    <mergeCell ref="G3:G6"/>
    <mergeCell ref="B2:B7"/>
    <mergeCell ref="A2:A7"/>
    <mergeCell ref="C2:C7"/>
    <mergeCell ref="D2:D7"/>
    <mergeCell ref="E2:F6"/>
    <mergeCell ref="BC3:BC6"/>
    <mergeCell ref="AL3:AL6"/>
    <mergeCell ref="E49:G49"/>
    <mergeCell ref="AK2:BA2"/>
    <mergeCell ref="C49:D49"/>
    <mergeCell ref="C47:D47"/>
    <mergeCell ref="C45:D45"/>
    <mergeCell ref="C46:D46"/>
    <mergeCell ref="AK3:AK6"/>
    <mergeCell ref="W3:W6"/>
    <mergeCell ref="X3:X6"/>
    <mergeCell ref="U3:U6"/>
    <mergeCell ref="T2:Y2"/>
    <mergeCell ref="Y3:Y6"/>
    <mergeCell ref="T3:T6"/>
    <mergeCell ref="V3:V6"/>
    <mergeCell ref="AM3:AM6"/>
    <mergeCell ref="AN3:AN6"/>
    <mergeCell ref="AU4:AU6"/>
    <mergeCell ref="AV4:AV6"/>
    <mergeCell ref="AO3:AO6"/>
    <mergeCell ref="AP3:AP6"/>
    <mergeCell ref="AQ5:AQ6"/>
    <mergeCell ref="AR5:AR6"/>
    <mergeCell ref="AQ3:AR4"/>
    <mergeCell ref="AU3:AV3"/>
    <mergeCell ref="BK3:BK6"/>
    <mergeCell ref="BM3:BM6"/>
    <mergeCell ref="BN3:BN6"/>
    <mergeCell ref="BO3:BO6"/>
    <mergeCell ref="BD3:BD6"/>
    <mergeCell ref="BK2:BW2"/>
    <mergeCell ref="BE3:BE6"/>
    <mergeCell ref="BF3:BF6"/>
    <mergeCell ref="BG3:BG6"/>
    <mergeCell ref="BH3:BH6"/>
    <mergeCell ref="BL3:BL6"/>
    <mergeCell ref="BW3:BW6"/>
    <mergeCell ref="BP3:BP6"/>
    <mergeCell ref="BQ3:BQ6"/>
    <mergeCell ref="BR3:BR6"/>
    <mergeCell ref="BS3:BS6"/>
    <mergeCell ref="BC2:BI2"/>
    <mergeCell ref="BI3:BI6"/>
    <mergeCell ref="BV3:BV6"/>
    <mergeCell ref="BT3:BT6"/>
    <mergeCell ref="BU3:BU6"/>
  </mergeCells>
  <phoneticPr fontId="2" type="noConversion"/>
  <printOptions horizontalCentered="1"/>
  <pageMargins left="0.5" right="0.5" top="1" bottom="0.5" header="0" footer="0"/>
  <pageSetup scale="37" fitToHeight="2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bb0b5-0a31-4f22-bf7e-608835888cef" xsi:nil="true"/>
    <lcf76f155ced4ddcb4097134ff3c332f xmlns="b0e670ff-91b6-47fa-98c0-5f3f100921d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7D9E7A7B03F4A8049DAE62D5ABA05" ma:contentTypeVersion="11" ma:contentTypeDescription="Create a new document." ma:contentTypeScope="" ma:versionID="800f64bf0b34de0b17ca1525fe72e9b9">
  <xsd:schema xmlns:xsd="http://www.w3.org/2001/XMLSchema" xmlns:xs="http://www.w3.org/2001/XMLSchema" xmlns:p="http://schemas.microsoft.com/office/2006/metadata/properties" xmlns:ns2="b0e670ff-91b6-47fa-98c0-5f3f100921dd" xmlns:ns3="b46bb0b5-0a31-4f22-bf7e-608835888cef" targetNamespace="http://schemas.microsoft.com/office/2006/metadata/properties" ma:root="true" ma:fieldsID="cfce65dea53e94ef2c5071c723581f26" ns2:_="" ns3:_="">
    <xsd:import namespace="b0e670ff-91b6-47fa-98c0-5f3f100921dd"/>
    <xsd:import namespace="b46bb0b5-0a31-4f22-bf7e-608835888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670ff-91b6-47fa-98c0-5f3f10092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bb0b5-0a31-4f22-bf7e-608835888c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00e274-78f8-4221-bea2-dd591027322e}" ma:internalName="TaxCatchAll" ma:showField="CatchAllData" ma:web="b46bb0b5-0a31-4f22-bf7e-608835888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883E4-42CC-4845-9944-0AE7A82B16C4}">
  <ds:schemaRefs>
    <ds:schemaRef ds:uri="http://schemas.microsoft.com/office/2006/metadata/properties"/>
    <ds:schemaRef ds:uri="http://schemas.microsoft.com/office/infopath/2007/PartnerControls"/>
    <ds:schemaRef ds:uri="b46bb0b5-0a31-4f22-bf7e-608835888cef"/>
    <ds:schemaRef ds:uri="b0e670ff-91b6-47fa-98c0-5f3f100921dd"/>
  </ds:schemaRefs>
</ds:datastoreItem>
</file>

<file path=customXml/itemProps2.xml><?xml version="1.0" encoding="utf-8"?>
<ds:datastoreItem xmlns:ds="http://schemas.openxmlformats.org/officeDocument/2006/customXml" ds:itemID="{F6157877-A311-4095-8FA0-3BA98D33C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7F35E7-DF02-434A-861F-92BD2DA52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670ff-91b6-47fa-98c0-5f3f100921dd"/>
    <ds:schemaRef ds:uri="b46bb0b5-0a31-4f22-bf7e-608835888c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SAFETY</vt:lpstr>
      <vt:lpstr>SAFETY!Print_Area</vt:lpstr>
      <vt:lpstr>SAFETY!Print_Titles</vt:lpstr>
    </vt:vector>
  </TitlesOfParts>
  <Manager/>
  <Company>NDDOT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Safety Review Spreadsheet - SIM</dc:title>
  <dc:subject/>
  <dc:creator>Travis Cork</dc:creator>
  <cp:keywords/>
  <dc:description/>
  <cp:lastModifiedBy>Henni, Nadir</cp:lastModifiedBy>
  <cp:revision/>
  <dcterms:created xsi:type="dcterms:W3CDTF">2004-04-21T15:41:20Z</dcterms:created>
  <dcterms:modified xsi:type="dcterms:W3CDTF">2026-08-17T13:21:12Z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0x01010049D7D9E7A7B03F4A8049DAE62D5ABA05</vt:lpwstr>
  </property>
  <property fmtid="{D5CDD505-2E9C-101B-9397-08002B2CF9AE}" pid="3" name="MediaServiceImageTags">
    <vt:lpwstr/>
  </property>
</Properties>
</file>