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FETY REVIEWS\"/>
    </mc:Choice>
  </mc:AlternateContent>
  <xr:revisionPtr revIDLastSave="0" documentId="13_ncr:1_{965E0259-516D-4265-AD21-BDD01F17A1C7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AFETY" sheetId="1" r:id="rId1"/>
  </sheets>
  <definedNames>
    <definedName name="_xlnm.Print_Area" localSheetId="0">SAFETY!$A$7:$AJ$49</definedName>
    <definedName name="_xlnm.Print_Titles" localSheetId="0">SAFETY!$1:$6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4" i="1" l="1"/>
  <c r="AG45" i="1" s="1"/>
  <c r="AG46" i="1"/>
  <c r="O46" i="1"/>
  <c r="O44" i="1"/>
  <c r="O45" i="1" s="1"/>
  <c r="AI44" i="1"/>
  <c r="AI45" i="1" s="1"/>
  <c r="AI46" i="1"/>
  <c r="AJ38" i="1"/>
  <c r="AJ39" i="1"/>
  <c r="AJ40" i="1"/>
  <c r="AJ41" i="1"/>
  <c r="AJ42" i="1"/>
  <c r="AH38" i="1"/>
  <c r="U44" i="1"/>
  <c r="U46" i="1" s="1"/>
  <c r="BX36" i="1"/>
  <c r="AH36" i="1" s="1"/>
  <c r="AJ37" i="1"/>
  <c r="AH37" i="1"/>
  <c r="AH39" i="1"/>
  <c r="AH40" i="1"/>
  <c r="AH41" i="1"/>
  <c r="AH42" i="1"/>
  <c r="N17" i="1"/>
  <c r="N14" i="1"/>
  <c r="N19" i="1"/>
  <c r="N18" i="1"/>
  <c r="BF23" i="1"/>
  <c r="BG23" i="1"/>
  <c r="H28" i="1"/>
  <c r="H27" i="1"/>
  <c r="BF24" i="1"/>
  <c r="BG24" i="1"/>
  <c r="H24" i="1"/>
  <c r="AF46" i="1"/>
  <c r="AF44" i="1"/>
  <c r="AF45" i="1" s="1"/>
  <c r="I12" i="1"/>
  <c r="H12" i="1"/>
  <c r="I11" i="1"/>
  <c r="H11" i="1"/>
  <c r="I10" i="1"/>
  <c r="H10" i="1"/>
  <c r="I9" i="1"/>
  <c r="H9" i="1"/>
  <c r="I8" i="1"/>
  <c r="H8" i="1"/>
  <c r="J44" i="1"/>
  <c r="J45" i="1" s="1"/>
  <c r="J46" i="1"/>
  <c r="AV7" i="1"/>
  <c r="AW7" i="1"/>
  <c r="I7" i="1"/>
  <c r="AO13" i="1"/>
  <c r="AP13" i="1" s="1"/>
  <c r="BB13" i="1" s="1"/>
  <c r="N13" i="1" s="1"/>
  <c r="AY13" i="1"/>
  <c r="BF25" i="1"/>
  <c r="BG25" i="1"/>
  <c r="BH25" i="1" s="1"/>
  <c r="BJ25" i="1" s="1"/>
  <c r="AD25" i="1" s="1"/>
  <c r="H25" i="1"/>
  <c r="H43" i="1"/>
  <c r="M44" i="1"/>
  <c r="M46" i="1" s="1"/>
  <c r="L44" i="1"/>
  <c r="L46" i="1" s="1"/>
  <c r="AA44" i="1"/>
  <c r="AA46" i="1" s="1"/>
  <c r="Z44" i="1"/>
  <c r="Z46" i="1" s="1"/>
  <c r="Y44" i="1"/>
  <c r="Y46" i="1" s="1"/>
  <c r="X44" i="1"/>
  <c r="X46" i="1" s="1"/>
  <c r="W44" i="1"/>
  <c r="W46" i="1" s="1"/>
  <c r="V44" i="1"/>
  <c r="V46" i="1" s="1"/>
  <c r="T44" i="1"/>
  <c r="T46" i="1" s="1"/>
  <c r="S44" i="1"/>
  <c r="S46" i="1" s="1"/>
  <c r="R44" i="1"/>
  <c r="R46" i="1" s="1"/>
  <c r="Q44" i="1"/>
  <c r="Q46" i="1" s="1"/>
  <c r="P44" i="1"/>
  <c r="P46" i="1" s="1"/>
  <c r="AB44" i="1"/>
  <c r="AB46" i="1" s="1"/>
  <c r="AE46" i="1"/>
  <c r="AC46" i="1"/>
  <c r="K46" i="1"/>
  <c r="K44" i="1"/>
  <c r="K45" i="1"/>
  <c r="AC44" i="1"/>
  <c r="AC45" i="1" s="1"/>
  <c r="AE44" i="1"/>
  <c r="AE45" i="1"/>
  <c r="H46" i="1" l="1"/>
  <c r="BH23" i="1"/>
  <c r="BJ23" i="1" s="1"/>
  <c r="AD23" i="1" s="1"/>
  <c r="AD46" i="1" s="1"/>
  <c r="AY7" i="1"/>
  <c r="BB7" i="1" s="1"/>
  <c r="H7" i="1" s="1"/>
  <c r="BH24" i="1"/>
  <c r="BJ24" i="1" s="1"/>
  <c r="AD24" i="1" s="1"/>
  <c r="H44" i="1"/>
  <c r="H45" i="1" s="1"/>
  <c r="I46" i="1"/>
  <c r="AJ36" i="1"/>
  <c r="AJ44" i="1" s="1"/>
  <c r="AJ45" i="1" s="1"/>
  <c r="AH46" i="1"/>
  <c r="AH44" i="1"/>
  <c r="AH45" i="1" s="1"/>
  <c r="N46" i="1"/>
  <c r="E48" i="1" s="1"/>
  <c r="N44" i="1"/>
  <c r="N45" i="1" s="1"/>
  <c r="I44" i="1"/>
  <c r="I45" i="1" s="1"/>
  <c r="AD44" i="1" l="1"/>
  <c r="AD45" i="1" s="1"/>
  <c r="AJ46" i="1"/>
</calcChain>
</file>

<file path=xl/sharedStrings.xml><?xml version="1.0" encoding="utf-8"?>
<sst xmlns="http://schemas.openxmlformats.org/spreadsheetml/2006/main" count="229" uniqueCount="120">
  <si>
    <t>Station</t>
  </si>
  <si>
    <t>Description</t>
  </si>
  <si>
    <t>Driveway Information</t>
  </si>
  <si>
    <t>W-Beam Guardrail</t>
  </si>
  <si>
    <t>Riprap</t>
  </si>
  <si>
    <t>Flatten Inslopes</t>
  </si>
  <si>
    <t>Remove</t>
  </si>
  <si>
    <t>Reset</t>
  </si>
  <si>
    <t>New</t>
  </si>
  <si>
    <t>Calculated</t>
  </si>
  <si>
    <t>Ditch Block</t>
  </si>
  <si>
    <t>Height</t>
  </si>
  <si>
    <t>Width</t>
  </si>
  <si>
    <t>LF</t>
  </si>
  <si>
    <t>$</t>
  </si>
  <si>
    <t>ea</t>
  </si>
  <si>
    <t>Ft</t>
  </si>
  <si>
    <t>CY</t>
  </si>
  <si>
    <t>IN</t>
  </si>
  <si>
    <t>SF</t>
  </si>
  <si>
    <t>lt</t>
  </si>
  <si>
    <t>Do Nothing</t>
  </si>
  <si>
    <t>rt</t>
  </si>
  <si>
    <t>Total Quantity</t>
  </si>
  <si>
    <t>Average Cost per Unit</t>
  </si>
  <si>
    <t>Total Cost per Item</t>
  </si>
  <si>
    <t>GRAND TOTAL =</t>
  </si>
  <si>
    <t>Median Crossover</t>
  </si>
  <si>
    <t>mdn</t>
  </si>
  <si>
    <t>Field Drive</t>
  </si>
  <si>
    <t xml:space="preserve">ND 35 South </t>
  </si>
  <si>
    <t>x</t>
  </si>
  <si>
    <t>Reference
Point
Stationing</t>
  </si>
  <si>
    <t>Loca-
tion</t>
  </si>
  <si>
    <t>AH</t>
  </si>
  <si>
    <t>BK</t>
  </si>
  <si>
    <t>Inslope
Rates</t>
  </si>
  <si>
    <t>Culvert
Lateral
Clearance</t>
  </si>
  <si>
    <t>Extend
Culverts</t>
  </si>
  <si>
    <t>6:1 or
Flatter</t>
  </si>
  <si>
    <t>6:1 to
4:1</t>
  </si>
  <si>
    <t>Steeper
than 4:1</t>
  </si>
  <si>
    <t>Flatten
Roadway
Inslopes</t>
  </si>
  <si>
    <t>Remove
Box
Beam
Guardrail</t>
  </si>
  <si>
    <t>Remove
3-Cable
Guardrail</t>
  </si>
  <si>
    <t>3-Cable
Guardrail
Reset</t>
  </si>
  <si>
    <t>3-Cable
Guardrail</t>
  </si>
  <si>
    <t>Remove
End
Section</t>
  </si>
  <si>
    <t>W-Beam
End
Terminal</t>
  </si>
  <si>
    <t>Safety
Shape
Transition</t>
  </si>
  <si>
    <t>Jersey
Barrier</t>
  </si>
  <si>
    <t>Barrel
Attenuation
Device</t>
  </si>
  <si>
    <t>Flatten
Ditch
Blocks</t>
  </si>
  <si>
    <t>Height
of Ditch</t>
  </si>
  <si>
    <t>Dist From
CL of Pipe
 to Start of
Transition</t>
  </si>
  <si>
    <t>Existing
Inslope
Rate</t>
  </si>
  <si>
    <t>New
Inslope
Rate</t>
  </si>
  <si>
    <t>Total
Fill</t>
  </si>
  <si>
    <t>Cost per
CY of fill</t>
  </si>
  <si>
    <t>Rt or AH</t>
  </si>
  <si>
    <t>Lt or BK</t>
  </si>
  <si>
    <t>Length of New
Pipe (from survey)</t>
  </si>
  <si>
    <t>New End
Section</t>
  </si>
  <si>
    <t>Reset
End
Section</t>
  </si>
  <si>
    <t>Length
of Pipe
Ahead</t>
  </si>
  <si>
    <t>Length
of Pipe
Back</t>
  </si>
  <si>
    <t>Fill
Height
over
Pipe</t>
  </si>
  <si>
    <t>Pay
Length</t>
  </si>
  <si>
    <t>Cost of
Pipe
per foot</t>
  </si>
  <si>
    <t>Cost
per end
section</t>
  </si>
  <si>
    <t>Total
Cost</t>
  </si>
  <si>
    <t>Sign
Width</t>
  </si>
  <si>
    <t>Sign
Height</t>
  </si>
  <si>
    <t>Post
Length</t>
  </si>
  <si>
    <t>Number
of Posts</t>
  </si>
  <si>
    <t>Cost
per SF
of Sign</t>
  </si>
  <si>
    <t>Cost per
LF of
Support</t>
  </si>
  <si>
    <t>Area
of Fill
Ahead</t>
  </si>
  <si>
    <t>Area
of Fill
Back</t>
  </si>
  <si>
    <t>Outside
Clear Zone</t>
  </si>
  <si>
    <t>NEW SIGNS</t>
  </si>
  <si>
    <t>DESCRIPTION</t>
  </si>
  <si>
    <t>ACTION</t>
  </si>
  <si>
    <t>Design
Area</t>
  </si>
  <si>
    <t>Pay
Area</t>
  </si>
  <si>
    <t>Anchor
Length</t>
  </si>
  <si>
    <t>EXTEND PIPE</t>
  </si>
  <si>
    <t>DITCH BLOCK</t>
  </si>
  <si>
    <t>Cost
per CY
of Fill</t>
  </si>
  <si>
    <t>Reset
Sign
on New
Support</t>
  </si>
  <si>
    <t>New
Sign
on New
Support</t>
  </si>
  <si>
    <t>Relocate
Light
Standard</t>
  </si>
  <si>
    <t>Rip Rap</t>
  </si>
  <si>
    <t>Type III
Object
Marker</t>
  </si>
  <si>
    <t>Type III
Object
Markers
Back to
Back</t>
  </si>
  <si>
    <t>Reset
Sign
Panel</t>
  </si>
  <si>
    <t>Reset
Main
Sign</t>
  </si>
  <si>
    <t>Light Standard</t>
  </si>
  <si>
    <t>Wooden Light Pole</t>
  </si>
  <si>
    <t>Install
Traverse
End
Section</t>
  </si>
  <si>
    <t>Private Drive
     18" CSP</t>
  </si>
  <si>
    <t>18" RCP x 74'
    38' lt &amp; 36' rt</t>
  </si>
  <si>
    <t>18" RCP x 64'
     32' lt &amp; 32' rt</t>
  </si>
  <si>
    <t>18" RCP x 58' -- 1 FES
     29' lt &amp; 29' rt</t>
  </si>
  <si>
    <t>30" RCP x 112' -- 2 FES
     58' lt &amp; 54' rt</t>
  </si>
  <si>
    <t>Bridge
     40' Clear Roadway</t>
  </si>
  <si>
    <t>Bridge
     36' Clear Roadway</t>
  </si>
  <si>
    <t>SIGN
     Speed Limit 65</t>
  </si>
  <si>
    <t>SIGN
     Distance &amp; Direction</t>
  </si>
  <si>
    <t>SIGN
     Left Curve</t>
  </si>
  <si>
    <t>SIGN
     Reduced Speed Ahead</t>
  </si>
  <si>
    <t>SIGNS
     Route Marker</t>
  </si>
  <si>
    <t>SIGN
     911 Signs</t>
  </si>
  <si>
    <t>DBL 36" RCP x 90'
     43' lt &amp; 47' rt</t>
  </si>
  <si>
    <t>24" RCP x 62'
     31' lt &amp; 29' rt</t>
  </si>
  <si>
    <t>MAILBOX
     Wood 4" x 4" Post</t>
  </si>
  <si>
    <t>MAILBOX
     Steel 2" Pipe</t>
  </si>
  <si>
    <t>MAILBOX -- set of two
     Custom Steel Support</t>
  </si>
  <si>
    <t>Install
Mailbox</t>
  </si>
  <si>
    <t>No Work
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</si>
</sst>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+00"/>
    <numFmt numFmtId="165" formatCode="&quot;$&quot;#,##0"/>
    <numFmt numFmtId="166" formatCode="&quot;$&quot;#,##0.00"/>
    <numFmt numFmtId="167" formatCode="0.0"/>
    <numFmt numFmtId="168" formatCode="0.000"/>
  </numFmts>
  <fonts count="7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2" fillId="0" borderId="0" xfId="0" applyNumberFormat="1" applyFont="1"/>
    <xf numFmtId="167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167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165" fontId="6" fillId="3" borderId="0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168" fontId="0" fillId="0" borderId="1" xfId="0" applyNumberFormat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" xfId="0" quotePrefix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2" fillId="3" borderId="17" xfId="0" applyNumberFormat="1" applyFont="1" applyFill="1" applyBorder="1" applyAlignment="1">
      <alignment horizontal="center" vertical="center" wrapText="1"/>
    </xf>
    <xf numFmtId="167" fontId="2" fillId="3" borderId="8" xfId="0" applyNumberFormat="1" applyFont="1" applyFill="1" applyBorder="1" applyAlignment="1">
      <alignment horizontal="center" vertical="center" wrapText="1"/>
    </xf>
    <xf numFmtId="167" fontId="2" fillId="3" borderId="1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" fontId="2" fillId="3" borderId="17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1" fontId="2" fillId="3" borderId="18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5" fillId="3" borderId="14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>
    <pageSetUpPr fitToPage="1"/>
  </sheetPr>
  <dimension ref="A1:BX49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10" sqref="A10"/>
      <selection pane="bottomRight" sqref="A1:A6"/>
    </sheetView>
  </sheetViews>
  <sheetFormatPr defaultRowHeight="12.75"/>
  <cols>
    <col min="1" max="1" width="12.140625" style="1" bestFit="1" customWidth="1"/>
    <col min="2" max="2" width="12.140625" style="1" customWidth="1"/>
    <col min="3" max="3" width="25.42578125" bestFit="1" customWidth="1"/>
    <col min="4" max="4" width="7.140625" bestFit="1" customWidth="1"/>
    <col min="5" max="6" width="4.5703125" bestFit="1" customWidth="1"/>
    <col min="7" max="7" width="12.140625" bestFit="1" customWidth="1"/>
    <col min="8" max="9" width="10.42578125" bestFit="1" customWidth="1"/>
    <col min="10" max="10" width="7" bestFit="1" customWidth="1"/>
    <col min="11" max="11" width="9.7109375" bestFit="1" customWidth="1"/>
    <col min="12" max="12" width="10.42578125" bestFit="1" customWidth="1"/>
    <col min="13" max="13" width="9.7109375" bestFit="1" customWidth="1"/>
    <col min="14" max="14" width="10.42578125" bestFit="1" customWidth="1"/>
    <col min="15" max="15" width="10.42578125" customWidth="1"/>
    <col min="16" max="19" width="11" bestFit="1" customWidth="1"/>
    <col min="20" max="20" width="10" bestFit="1" customWidth="1"/>
    <col min="21" max="21" width="10" customWidth="1"/>
    <col min="22" max="22" width="10.7109375" bestFit="1" customWidth="1"/>
    <col min="23" max="23" width="10.140625" bestFit="1" customWidth="1"/>
    <col min="24" max="24" width="9.42578125" bestFit="1" customWidth="1"/>
    <col min="25" max="25" width="11.140625" bestFit="1" customWidth="1"/>
    <col min="26" max="26" width="11.85546875" bestFit="1" customWidth="1"/>
    <col min="27" max="27" width="12" bestFit="1" customWidth="1"/>
    <col min="28" max="28" width="13.28515625" bestFit="1" customWidth="1"/>
    <col min="29" max="30" width="11" bestFit="1" customWidth="1"/>
    <col min="31" max="31" width="8.28515625" bestFit="1" customWidth="1"/>
    <col min="32" max="32" width="10.85546875" bestFit="1" customWidth="1"/>
    <col min="33" max="33" width="10.85546875" customWidth="1"/>
    <col min="34" max="34" width="11" bestFit="1" customWidth="1"/>
    <col min="35" max="35" width="8.28515625" bestFit="1" customWidth="1"/>
    <col min="36" max="36" width="11" bestFit="1" customWidth="1"/>
    <col min="37" max="37" width="5.7109375" customWidth="1"/>
    <col min="39" max="39" width="12.140625" bestFit="1" customWidth="1"/>
    <col min="40" max="40" width="9.42578125" bestFit="1" customWidth="1"/>
    <col min="41" max="42" width="9.28515625" bestFit="1" customWidth="1"/>
    <col min="43" max="43" width="10.28515625" bestFit="1" customWidth="1"/>
    <col min="44" max="44" width="9.42578125" bestFit="1" customWidth="1"/>
    <col min="45" max="45" width="9.85546875" customWidth="1"/>
    <col min="46" max="46" width="10.85546875" bestFit="1" customWidth="1"/>
    <col min="48" max="49" width="8.5703125" bestFit="1" customWidth="1"/>
    <col min="50" max="50" width="8.140625" style="13" bestFit="1" customWidth="1"/>
    <col min="51" max="51" width="9.28515625" bestFit="1" customWidth="1"/>
    <col min="53" max="54" width="9.28515625" bestFit="1" customWidth="1"/>
    <col min="55" max="55" width="5.7109375" customWidth="1"/>
    <col min="56" max="56" width="8.140625" bestFit="1" customWidth="1"/>
    <col min="57" max="57" width="7.140625" customWidth="1"/>
    <col min="58" max="60" width="9.28515625" bestFit="1" customWidth="1"/>
    <col min="61" max="61" width="8.28515625" bestFit="1" customWidth="1"/>
    <col min="62" max="62" width="10.42578125" bestFit="1" customWidth="1"/>
    <col min="63" max="63" width="5.7109375" customWidth="1"/>
    <col min="64" max="64" width="17.140625" bestFit="1" customWidth="1"/>
    <col min="65" max="65" width="9.7109375" bestFit="1" customWidth="1"/>
    <col min="66" max="66" width="7.140625" bestFit="1" customWidth="1"/>
    <col min="67" max="67" width="8.140625" bestFit="1" customWidth="1"/>
    <col min="68" max="68" width="8.85546875" bestFit="1" customWidth="1"/>
    <col min="69" max="69" width="6.140625" bestFit="1" customWidth="1"/>
    <col min="70" max="70" width="8.5703125" customWidth="1"/>
    <col min="71" max="71" width="8.5703125" bestFit="1" customWidth="1"/>
    <col min="72" max="72" width="9.85546875" customWidth="1"/>
    <col min="73" max="73" width="8.5703125" bestFit="1" customWidth="1"/>
    <col min="74" max="74" width="10.28515625" bestFit="1" customWidth="1"/>
    <col min="75" max="75" width="8.28515625" bestFit="1" customWidth="1"/>
    <col min="76" max="76" width="9.28515625" bestFit="1" customWidth="1"/>
    <col min="77" max="16384" width="9.140625" style="51"/>
  </cols>
  <sheetData>
    <row r="1" spans="1:76" s="49" customFormat="1" ht="15.75" customHeight="1">
      <c r="A1" s="66" t="s">
        <v>32</v>
      </c>
      <c r="B1" s="66" t="s">
        <v>0</v>
      </c>
      <c r="C1" s="66" t="s">
        <v>1</v>
      </c>
      <c r="D1" s="66" t="s">
        <v>33</v>
      </c>
      <c r="E1" s="66" t="s">
        <v>36</v>
      </c>
      <c r="F1" s="66"/>
      <c r="G1" s="66" t="s">
        <v>2</v>
      </c>
      <c r="H1" s="66"/>
      <c r="I1" s="66"/>
      <c r="J1" s="66"/>
      <c r="K1" s="66"/>
      <c r="L1" s="66" t="s">
        <v>93</v>
      </c>
      <c r="M1" s="66" t="s">
        <v>94</v>
      </c>
      <c r="N1" s="66" t="s">
        <v>38</v>
      </c>
      <c r="O1" s="66" t="s">
        <v>99</v>
      </c>
      <c r="P1" s="66" t="s">
        <v>43</v>
      </c>
      <c r="Q1" s="66" t="s">
        <v>44</v>
      </c>
      <c r="R1" s="90" t="s">
        <v>45</v>
      </c>
      <c r="S1" s="90" t="s">
        <v>46</v>
      </c>
      <c r="T1" s="88" t="s">
        <v>3</v>
      </c>
      <c r="U1" s="88"/>
      <c r="V1" s="88"/>
      <c r="W1" s="88"/>
      <c r="X1" s="88"/>
      <c r="Y1" s="88"/>
      <c r="Z1" s="66" t="s">
        <v>49</v>
      </c>
      <c r="AA1" s="66" t="s">
        <v>50</v>
      </c>
      <c r="AB1" s="66" t="s">
        <v>51</v>
      </c>
      <c r="AC1" s="66" t="s">
        <v>42</v>
      </c>
      <c r="AD1" s="66" t="s">
        <v>52</v>
      </c>
      <c r="AE1" s="66" t="s">
        <v>4</v>
      </c>
      <c r="AF1" s="66" t="s">
        <v>91</v>
      </c>
      <c r="AG1" s="66" t="s">
        <v>118</v>
      </c>
      <c r="AH1" s="66" t="s">
        <v>90</v>
      </c>
      <c r="AI1" s="66" t="s">
        <v>95</v>
      </c>
      <c r="AJ1" s="66" t="s">
        <v>89</v>
      </c>
      <c r="AK1" s="2"/>
      <c r="AL1" s="77" t="s">
        <v>86</v>
      </c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2"/>
      <c r="BD1" s="70" t="s">
        <v>87</v>
      </c>
      <c r="BE1" s="70"/>
      <c r="BF1" s="70"/>
      <c r="BG1" s="70"/>
      <c r="BH1" s="70"/>
      <c r="BI1" s="70"/>
      <c r="BJ1" s="70"/>
      <c r="BK1" s="2"/>
      <c r="BL1" s="71" t="s">
        <v>80</v>
      </c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3"/>
    </row>
    <row r="2" spans="1:76" s="49" customFormat="1" ht="15" customHeight="1">
      <c r="A2" s="66"/>
      <c r="B2" s="66"/>
      <c r="C2" s="66"/>
      <c r="D2" s="66"/>
      <c r="E2" s="66"/>
      <c r="F2" s="66"/>
      <c r="G2" s="66" t="s">
        <v>37</v>
      </c>
      <c r="H2" s="66" t="s">
        <v>38</v>
      </c>
      <c r="I2" s="66" t="s">
        <v>5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 t="s">
        <v>47</v>
      </c>
      <c r="U2" s="66" t="s">
        <v>63</v>
      </c>
      <c r="V2" s="66" t="s">
        <v>48</v>
      </c>
      <c r="W2" s="89" t="s">
        <v>6</v>
      </c>
      <c r="X2" s="89" t="s">
        <v>7</v>
      </c>
      <c r="Y2" s="89" t="s">
        <v>8</v>
      </c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2"/>
      <c r="AL2" s="66" t="s">
        <v>53</v>
      </c>
      <c r="AM2" s="66" t="s">
        <v>54</v>
      </c>
      <c r="AN2" s="66" t="s">
        <v>55</v>
      </c>
      <c r="AO2" s="66" t="s">
        <v>56</v>
      </c>
      <c r="AP2" s="66" t="s">
        <v>57</v>
      </c>
      <c r="AQ2" s="66" t="s">
        <v>58</v>
      </c>
      <c r="AR2" s="66" t="s">
        <v>61</v>
      </c>
      <c r="AS2" s="66"/>
      <c r="AT2" s="66" t="s">
        <v>62</v>
      </c>
      <c r="AU2" s="66" t="s">
        <v>63</v>
      </c>
      <c r="AV2" s="66" t="s">
        <v>9</v>
      </c>
      <c r="AW2" s="66"/>
      <c r="AX2" s="67" t="s">
        <v>66</v>
      </c>
      <c r="AY2" s="66" t="s">
        <v>67</v>
      </c>
      <c r="AZ2" s="66" t="s">
        <v>68</v>
      </c>
      <c r="BA2" s="66" t="s">
        <v>69</v>
      </c>
      <c r="BB2" s="66" t="s">
        <v>70</v>
      </c>
      <c r="BC2" s="2"/>
      <c r="BD2" s="66" t="s">
        <v>11</v>
      </c>
      <c r="BE2" s="66" t="s">
        <v>12</v>
      </c>
      <c r="BF2" s="66" t="s">
        <v>77</v>
      </c>
      <c r="BG2" s="66" t="s">
        <v>78</v>
      </c>
      <c r="BH2" s="66" t="s">
        <v>57</v>
      </c>
      <c r="BI2" s="66" t="s">
        <v>88</v>
      </c>
      <c r="BJ2" s="66" t="s">
        <v>70</v>
      </c>
      <c r="BK2" s="2"/>
      <c r="BL2" s="74" t="s">
        <v>81</v>
      </c>
      <c r="BM2" s="74" t="s">
        <v>82</v>
      </c>
      <c r="BN2" s="78" t="s">
        <v>71</v>
      </c>
      <c r="BO2" s="78" t="s">
        <v>72</v>
      </c>
      <c r="BP2" s="63" t="s">
        <v>83</v>
      </c>
      <c r="BQ2" s="63" t="s">
        <v>84</v>
      </c>
      <c r="BR2" s="63" t="s">
        <v>73</v>
      </c>
      <c r="BS2" s="63" t="s">
        <v>85</v>
      </c>
      <c r="BT2" s="63" t="s">
        <v>74</v>
      </c>
      <c r="BU2" s="63" t="s">
        <v>75</v>
      </c>
      <c r="BV2" s="63" t="s">
        <v>76</v>
      </c>
      <c r="BW2" s="63" t="s">
        <v>96</v>
      </c>
      <c r="BX2" s="63" t="s">
        <v>70</v>
      </c>
    </row>
    <row r="3" spans="1:76" s="49" customFormat="1" ht="1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89"/>
      <c r="X3" s="89"/>
      <c r="Y3" s="89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2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 t="s">
        <v>64</v>
      </c>
      <c r="AW3" s="66" t="s">
        <v>65</v>
      </c>
      <c r="AX3" s="68"/>
      <c r="AY3" s="66"/>
      <c r="AZ3" s="66"/>
      <c r="BA3" s="66"/>
      <c r="BB3" s="66"/>
      <c r="BC3" s="2"/>
      <c r="BD3" s="66"/>
      <c r="BE3" s="66"/>
      <c r="BF3" s="66"/>
      <c r="BG3" s="66"/>
      <c r="BH3" s="66"/>
      <c r="BI3" s="66"/>
      <c r="BJ3" s="66"/>
      <c r="BK3" s="2"/>
      <c r="BL3" s="75"/>
      <c r="BM3" s="75"/>
      <c r="BN3" s="79"/>
      <c r="BO3" s="79"/>
      <c r="BP3" s="64"/>
      <c r="BQ3" s="64"/>
      <c r="BR3" s="64"/>
      <c r="BS3" s="64"/>
      <c r="BT3" s="64"/>
      <c r="BU3" s="64"/>
      <c r="BV3" s="64"/>
      <c r="BW3" s="64"/>
      <c r="BX3" s="64"/>
    </row>
    <row r="4" spans="1:76" s="49" customFormat="1" ht="15">
      <c r="A4" s="66"/>
      <c r="B4" s="66"/>
      <c r="C4" s="66"/>
      <c r="D4" s="66"/>
      <c r="E4" s="66"/>
      <c r="F4" s="66"/>
      <c r="G4" s="66"/>
      <c r="H4" s="66"/>
      <c r="I4" s="90" t="s">
        <v>39</v>
      </c>
      <c r="J4" s="90" t="s">
        <v>40</v>
      </c>
      <c r="K4" s="66" t="s">
        <v>41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89"/>
      <c r="X4" s="89"/>
      <c r="Y4" s="89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2"/>
      <c r="AL4" s="66"/>
      <c r="AM4" s="66"/>
      <c r="AN4" s="66"/>
      <c r="AO4" s="66"/>
      <c r="AP4" s="66"/>
      <c r="AQ4" s="66"/>
      <c r="AR4" s="66" t="s">
        <v>60</v>
      </c>
      <c r="AS4" s="66" t="s">
        <v>59</v>
      </c>
      <c r="AT4" s="66"/>
      <c r="AU4" s="66"/>
      <c r="AV4" s="66"/>
      <c r="AW4" s="66"/>
      <c r="AX4" s="68"/>
      <c r="AY4" s="66"/>
      <c r="AZ4" s="66"/>
      <c r="BA4" s="66"/>
      <c r="BB4" s="66"/>
      <c r="BC4" s="2"/>
      <c r="BD4" s="66"/>
      <c r="BE4" s="66"/>
      <c r="BF4" s="66"/>
      <c r="BG4" s="66"/>
      <c r="BH4" s="66"/>
      <c r="BI4" s="66"/>
      <c r="BJ4" s="66"/>
      <c r="BK4" s="2"/>
      <c r="BL4" s="75"/>
      <c r="BM4" s="75"/>
      <c r="BN4" s="79"/>
      <c r="BO4" s="79"/>
      <c r="BP4" s="64"/>
      <c r="BQ4" s="64"/>
      <c r="BR4" s="64"/>
      <c r="BS4" s="64"/>
      <c r="BT4" s="64"/>
      <c r="BU4" s="64"/>
      <c r="BV4" s="64"/>
      <c r="BW4" s="64"/>
      <c r="BX4" s="64"/>
    </row>
    <row r="5" spans="1:76" s="49" customFormat="1" ht="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89"/>
      <c r="X5" s="89"/>
      <c r="Y5" s="89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2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9"/>
      <c r="AY5" s="66"/>
      <c r="AZ5" s="66"/>
      <c r="BA5" s="66"/>
      <c r="BB5" s="66"/>
      <c r="BC5" s="2"/>
      <c r="BD5" s="66"/>
      <c r="BE5" s="66"/>
      <c r="BF5" s="66"/>
      <c r="BG5" s="66"/>
      <c r="BH5" s="66"/>
      <c r="BI5" s="66"/>
      <c r="BJ5" s="66"/>
      <c r="BK5" s="2"/>
      <c r="BL5" s="76"/>
      <c r="BM5" s="76"/>
      <c r="BN5" s="80"/>
      <c r="BO5" s="80"/>
      <c r="BP5" s="65"/>
      <c r="BQ5" s="65"/>
      <c r="BR5" s="65"/>
      <c r="BS5" s="65"/>
      <c r="BT5" s="65"/>
      <c r="BU5" s="65"/>
      <c r="BV5" s="65"/>
      <c r="BW5" s="65"/>
      <c r="BX5" s="65"/>
    </row>
    <row r="6" spans="1:76" s="49" customFormat="1" ht="15" customHeight="1">
      <c r="A6" s="66"/>
      <c r="B6" s="66"/>
      <c r="C6" s="66"/>
      <c r="D6" s="66"/>
      <c r="E6" s="30" t="s">
        <v>35</v>
      </c>
      <c r="F6" s="30" t="s">
        <v>34</v>
      </c>
      <c r="G6" s="30" t="s">
        <v>13</v>
      </c>
      <c r="H6" s="30" t="s">
        <v>14</v>
      </c>
      <c r="I6" s="30" t="s">
        <v>14</v>
      </c>
      <c r="J6" s="30" t="s">
        <v>14</v>
      </c>
      <c r="K6" s="30" t="s">
        <v>14</v>
      </c>
      <c r="L6" s="30" t="s">
        <v>15</v>
      </c>
      <c r="M6" s="30" t="s">
        <v>15</v>
      </c>
      <c r="N6" s="31" t="s">
        <v>14</v>
      </c>
      <c r="O6" s="31" t="s">
        <v>14</v>
      </c>
      <c r="P6" s="31" t="s">
        <v>13</v>
      </c>
      <c r="Q6" s="31" t="s">
        <v>13</v>
      </c>
      <c r="R6" s="31" t="s">
        <v>13</v>
      </c>
      <c r="S6" s="31" t="s">
        <v>13</v>
      </c>
      <c r="T6" s="31" t="s">
        <v>15</v>
      </c>
      <c r="U6" s="31" t="s">
        <v>15</v>
      </c>
      <c r="V6" s="31" t="s">
        <v>15</v>
      </c>
      <c r="W6" s="31" t="s">
        <v>13</v>
      </c>
      <c r="X6" s="31" t="s">
        <v>13</v>
      </c>
      <c r="Y6" s="31" t="s">
        <v>13</v>
      </c>
      <c r="Z6" s="31" t="s">
        <v>15</v>
      </c>
      <c r="AA6" s="31" t="s">
        <v>13</v>
      </c>
      <c r="AB6" s="31" t="s">
        <v>15</v>
      </c>
      <c r="AC6" s="31" t="s">
        <v>14</v>
      </c>
      <c r="AD6" s="31" t="s">
        <v>14</v>
      </c>
      <c r="AE6" s="31" t="s">
        <v>14</v>
      </c>
      <c r="AF6" s="31" t="s">
        <v>14</v>
      </c>
      <c r="AG6" s="31" t="s">
        <v>14</v>
      </c>
      <c r="AH6" s="31" t="s">
        <v>14</v>
      </c>
      <c r="AI6" s="31" t="s">
        <v>14</v>
      </c>
      <c r="AJ6" s="31" t="s">
        <v>14</v>
      </c>
      <c r="AK6" s="2"/>
      <c r="AL6" s="31" t="s">
        <v>16</v>
      </c>
      <c r="AM6" s="31" t="s">
        <v>16</v>
      </c>
      <c r="AN6" s="31"/>
      <c r="AO6" s="31"/>
      <c r="AP6" s="31" t="s">
        <v>17</v>
      </c>
      <c r="AQ6" s="31" t="s">
        <v>14</v>
      </c>
      <c r="AR6" s="31" t="s">
        <v>13</v>
      </c>
      <c r="AS6" s="31" t="s">
        <v>13</v>
      </c>
      <c r="AT6" s="31" t="s">
        <v>15</v>
      </c>
      <c r="AU6" s="31" t="s">
        <v>15</v>
      </c>
      <c r="AV6" s="31" t="s">
        <v>13</v>
      </c>
      <c r="AW6" s="31" t="s">
        <v>13</v>
      </c>
      <c r="AX6" s="48" t="s">
        <v>16</v>
      </c>
      <c r="AY6" s="31" t="s">
        <v>13</v>
      </c>
      <c r="AZ6" s="31" t="s">
        <v>14</v>
      </c>
      <c r="BA6" s="31" t="s">
        <v>14</v>
      </c>
      <c r="BB6" s="31" t="s">
        <v>14</v>
      </c>
      <c r="BC6" s="2"/>
      <c r="BD6" s="30" t="s">
        <v>16</v>
      </c>
      <c r="BE6" s="30" t="s">
        <v>16</v>
      </c>
      <c r="BF6" s="30" t="s">
        <v>17</v>
      </c>
      <c r="BG6" s="30" t="s">
        <v>17</v>
      </c>
      <c r="BH6" s="30" t="s">
        <v>17</v>
      </c>
      <c r="BI6" s="30" t="s">
        <v>14</v>
      </c>
      <c r="BJ6" s="30" t="s">
        <v>14</v>
      </c>
      <c r="BK6" s="2"/>
      <c r="BL6" s="45"/>
      <c r="BM6" s="45"/>
      <c r="BN6" s="46" t="s">
        <v>18</v>
      </c>
      <c r="BO6" s="46" t="s">
        <v>18</v>
      </c>
      <c r="BP6" s="32" t="s">
        <v>19</v>
      </c>
      <c r="BQ6" s="32" t="s">
        <v>19</v>
      </c>
      <c r="BR6" s="32" t="s">
        <v>13</v>
      </c>
      <c r="BS6" s="32" t="s">
        <v>13</v>
      </c>
      <c r="BT6" s="32" t="s">
        <v>15</v>
      </c>
      <c r="BU6" s="32" t="s">
        <v>14</v>
      </c>
      <c r="BV6" s="32" t="s">
        <v>14</v>
      </c>
      <c r="BW6" s="32" t="s">
        <v>14</v>
      </c>
      <c r="BX6" s="32" t="s">
        <v>14</v>
      </c>
    </row>
    <row r="7" spans="1:76" s="50" customFormat="1" ht="25.5" customHeight="1">
      <c r="A7" s="15"/>
      <c r="B7" s="14"/>
      <c r="C7" s="16"/>
      <c r="D7" s="17"/>
      <c r="E7" s="18" t="s">
        <v>31</v>
      </c>
      <c r="F7" s="18" t="s">
        <v>31</v>
      </c>
      <c r="G7" s="15" t="s">
        <v>31</v>
      </c>
      <c r="H7" s="19" t="e">
        <f t="shared" ref="H7:H12" si="0">IF(G7=0,"",IF(BB7=0,"Do Nothing",BB7))</f>
        <v>#VALUE!</v>
      </c>
      <c r="I7" s="19" t="str">
        <f t="shared" ref="I7:I12" si="1">IF(OR($E7&gt;=6,$F7&gt;=6),"Do Nothing"," ")</f>
        <v>Do Nothing</v>
      </c>
      <c r="J7" s="19" t="s">
        <v>31</v>
      </c>
      <c r="K7" s="19" t="s">
        <v>31</v>
      </c>
      <c r="L7" s="15"/>
      <c r="M7" s="15"/>
      <c r="N7" s="20"/>
      <c r="O7" s="20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0"/>
      <c r="AD7" s="20"/>
      <c r="AE7" s="20"/>
      <c r="AF7" s="20"/>
      <c r="AG7" s="20"/>
      <c r="AH7" s="19"/>
      <c r="AI7" s="19"/>
      <c r="AJ7" s="19"/>
      <c r="AK7" s="21"/>
      <c r="AL7" s="22"/>
      <c r="AM7" s="22"/>
      <c r="AN7" s="22"/>
      <c r="AO7" s="22"/>
      <c r="AP7" s="22"/>
      <c r="AQ7" s="19"/>
      <c r="AR7" s="22" t="s">
        <v>31</v>
      </c>
      <c r="AS7" s="22" t="s">
        <v>31</v>
      </c>
      <c r="AT7" s="15"/>
      <c r="AU7" s="15" t="s">
        <v>31</v>
      </c>
      <c r="AV7" s="22">
        <f>IF(E7&gt;6,0,IF(AX7=0,8-E7,(8-E7)*AX7))</f>
        <v>0</v>
      </c>
      <c r="AW7" s="22">
        <f>IF(F7&gt;6,0,IF(AX7=0,8-F7,(8-F7)*AX7))</f>
        <v>0</v>
      </c>
      <c r="AX7" s="18"/>
      <c r="AY7" s="22" t="e">
        <f>ROUNDUP(AR7/2,0)*2+ROUNDUP(AS7/2,0)*2+ROUNDUP(AV7/2,0)*2+ROUNDUP(AW7/2,0)*2</f>
        <v>#VALUE!</v>
      </c>
      <c r="AZ7" s="19" t="s">
        <v>31</v>
      </c>
      <c r="BA7" s="19" t="s">
        <v>31</v>
      </c>
      <c r="BB7" s="19" t="e">
        <f>(AY7*AZ7)+(AT7*BA7)+(AU7*BA7)</f>
        <v>#VALUE!</v>
      </c>
      <c r="BC7" s="21"/>
      <c r="BD7" s="22"/>
      <c r="BE7" s="22"/>
      <c r="BF7" s="22"/>
      <c r="BG7" s="22"/>
      <c r="BH7" s="22"/>
      <c r="BI7" s="19"/>
      <c r="BJ7" s="19"/>
      <c r="BK7" s="21"/>
      <c r="BL7" s="47"/>
      <c r="BM7" s="22"/>
      <c r="BN7" s="47"/>
      <c r="BO7" s="47"/>
      <c r="BP7" s="22"/>
      <c r="BQ7" s="18"/>
      <c r="BR7" s="18"/>
      <c r="BS7" s="47"/>
      <c r="BT7" s="47"/>
      <c r="BU7" s="19"/>
      <c r="BV7" s="19"/>
      <c r="BW7" s="19"/>
      <c r="BX7" s="19"/>
    </row>
    <row r="8" spans="1:76" s="50" customFormat="1" ht="25.5" customHeight="1">
      <c r="A8" s="56">
        <v>305.26900000000001</v>
      </c>
      <c r="B8" s="4">
        <v>2835</v>
      </c>
      <c r="C8" s="6" t="s">
        <v>29</v>
      </c>
      <c r="D8" s="7" t="s">
        <v>22</v>
      </c>
      <c r="E8" s="11">
        <v>7.3</v>
      </c>
      <c r="F8" s="11">
        <v>6.5</v>
      </c>
      <c r="G8" s="5"/>
      <c r="H8" s="8" t="str">
        <f t="shared" si="0"/>
        <v/>
      </c>
      <c r="I8" s="8" t="str">
        <f t="shared" si="1"/>
        <v>Do Nothing</v>
      </c>
      <c r="J8" s="8"/>
      <c r="K8" s="8"/>
      <c r="L8" s="5"/>
      <c r="M8" s="5"/>
      <c r="N8" s="9"/>
      <c r="O8" s="9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9"/>
      <c r="AD8" s="9"/>
      <c r="AE8" s="9"/>
      <c r="AF8" s="9"/>
      <c r="AG8" s="9"/>
      <c r="AH8" s="8"/>
      <c r="AI8" s="8"/>
      <c r="AJ8" s="8"/>
      <c r="AK8" s="3"/>
      <c r="AL8" s="10"/>
      <c r="AM8" s="10"/>
      <c r="AN8" s="10"/>
      <c r="AO8" s="10"/>
      <c r="AP8" s="10"/>
      <c r="AQ8" s="8"/>
      <c r="AR8" s="10"/>
      <c r="AS8" s="10"/>
      <c r="AT8" s="5"/>
      <c r="AU8" s="5"/>
      <c r="AV8" s="10"/>
      <c r="AW8" s="10"/>
      <c r="AX8" s="11"/>
      <c r="AY8" s="10"/>
      <c r="AZ8" s="8"/>
      <c r="BA8" s="8"/>
      <c r="BB8" s="8"/>
      <c r="BC8" s="3"/>
      <c r="BD8" s="10"/>
      <c r="BE8" s="10"/>
      <c r="BF8" s="10"/>
      <c r="BG8" s="10"/>
      <c r="BH8" s="10"/>
      <c r="BI8" s="8"/>
      <c r="BJ8" s="8"/>
      <c r="BK8" s="3"/>
      <c r="BL8" s="10"/>
      <c r="BM8" s="10"/>
      <c r="BN8" s="10"/>
      <c r="BO8" s="10"/>
      <c r="BP8" s="10"/>
      <c r="BQ8" s="10"/>
      <c r="BR8" s="10"/>
      <c r="BS8" s="10"/>
      <c r="BT8" s="10"/>
      <c r="BU8" s="8"/>
      <c r="BV8" s="8"/>
      <c r="BW8" s="8"/>
      <c r="BX8" s="8"/>
    </row>
    <row r="9" spans="1:76" s="50" customFormat="1" ht="25.5" customHeight="1">
      <c r="A9" s="56">
        <v>305.26900000000001</v>
      </c>
      <c r="B9" s="4">
        <v>2835</v>
      </c>
      <c r="C9" s="6" t="s">
        <v>27</v>
      </c>
      <c r="D9" s="7" t="s">
        <v>28</v>
      </c>
      <c r="E9" s="11">
        <v>9.1999999999999993</v>
      </c>
      <c r="F9" s="11">
        <v>10.4</v>
      </c>
      <c r="G9" s="5"/>
      <c r="H9" s="8" t="str">
        <f t="shared" si="0"/>
        <v/>
      </c>
      <c r="I9" s="8" t="str">
        <f t="shared" si="1"/>
        <v>Do Nothing</v>
      </c>
      <c r="J9" s="8"/>
      <c r="K9" s="8"/>
      <c r="L9" s="5"/>
      <c r="M9" s="5"/>
      <c r="N9" s="9"/>
      <c r="O9" s="9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9"/>
      <c r="AD9" s="9"/>
      <c r="AE9" s="9"/>
      <c r="AF9" s="9"/>
      <c r="AG9" s="9"/>
      <c r="AH9" s="8"/>
      <c r="AI9" s="8"/>
      <c r="AJ9" s="8"/>
      <c r="AK9" s="3"/>
      <c r="AL9" s="10"/>
      <c r="AM9" s="10"/>
      <c r="AN9" s="10"/>
      <c r="AO9" s="10"/>
      <c r="AP9" s="10"/>
      <c r="AQ9" s="8"/>
      <c r="AR9" s="10"/>
      <c r="AS9" s="10"/>
      <c r="AT9" s="5"/>
      <c r="AU9" s="5"/>
      <c r="AV9" s="10"/>
      <c r="AW9" s="10"/>
      <c r="AX9" s="11"/>
      <c r="AY9" s="10"/>
      <c r="AZ9" s="8"/>
      <c r="BA9" s="8"/>
      <c r="BB9" s="8"/>
      <c r="BC9" s="3"/>
      <c r="BD9" s="10"/>
      <c r="BE9" s="10"/>
      <c r="BF9" s="10"/>
      <c r="BG9" s="10"/>
      <c r="BH9" s="10"/>
      <c r="BI9" s="8"/>
      <c r="BJ9" s="8"/>
      <c r="BK9" s="3"/>
      <c r="BL9" s="10"/>
      <c r="BM9" s="10"/>
      <c r="BN9" s="10"/>
      <c r="BO9" s="10"/>
      <c r="BP9" s="10"/>
      <c r="BQ9" s="10"/>
      <c r="BR9" s="10"/>
      <c r="BS9" s="10"/>
      <c r="BT9" s="10"/>
      <c r="BU9" s="8"/>
      <c r="BV9" s="8"/>
      <c r="BW9" s="8"/>
      <c r="BX9" s="8"/>
    </row>
    <row r="10" spans="1:76" s="50" customFormat="1" ht="25.5" customHeight="1">
      <c r="A10" s="56">
        <v>305.77499999999998</v>
      </c>
      <c r="B10" s="4">
        <v>5527</v>
      </c>
      <c r="C10" s="6" t="s">
        <v>30</v>
      </c>
      <c r="D10" s="7" t="s">
        <v>22</v>
      </c>
      <c r="E10" s="11">
        <v>7.2</v>
      </c>
      <c r="F10" s="11">
        <v>7.2</v>
      </c>
      <c r="G10" s="5"/>
      <c r="H10" s="8" t="str">
        <f t="shared" si="0"/>
        <v/>
      </c>
      <c r="I10" s="8" t="str">
        <f t="shared" si="1"/>
        <v>Do Nothing</v>
      </c>
      <c r="J10" s="8"/>
      <c r="K10" s="8"/>
      <c r="L10" s="5"/>
      <c r="M10" s="5"/>
      <c r="N10" s="9"/>
      <c r="O10" s="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9"/>
      <c r="AD10" s="9"/>
      <c r="AE10" s="9"/>
      <c r="AF10" s="9"/>
      <c r="AG10" s="9"/>
      <c r="AH10" s="8"/>
      <c r="AI10" s="8"/>
      <c r="AJ10" s="8"/>
      <c r="AK10" s="3"/>
      <c r="AL10" s="10"/>
      <c r="AM10" s="10"/>
      <c r="AN10" s="10"/>
      <c r="AO10" s="10"/>
      <c r="AP10" s="10"/>
      <c r="AQ10" s="8"/>
      <c r="AR10" s="10"/>
      <c r="AS10" s="10"/>
      <c r="AT10" s="5"/>
      <c r="AU10" s="5"/>
      <c r="AV10" s="10"/>
      <c r="AW10" s="10"/>
      <c r="AX10" s="11"/>
      <c r="AY10" s="10"/>
      <c r="AZ10" s="8"/>
      <c r="BA10" s="8"/>
      <c r="BB10" s="8"/>
      <c r="BC10" s="3"/>
      <c r="BD10" s="10"/>
      <c r="BE10" s="10"/>
      <c r="BF10" s="10"/>
      <c r="BG10" s="10"/>
      <c r="BH10" s="10"/>
      <c r="BI10" s="8"/>
      <c r="BJ10" s="8"/>
      <c r="BK10" s="3"/>
      <c r="BL10" s="10"/>
      <c r="BM10" s="10"/>
      <c r="BN10" s="10"/>
      <c r="BO10" s="10"/>
      <c r="BP10" s="10"/>
      <c r="BQ10" s="10"/>
      <c r="BR10" s="10"/>
      <c r="BS10" s="10"/>
      <c r="BT10" s="10"/>
      <c r="BU10" s="8"/>
      <c r="BV10" s="8"/>
      <c r="BW10" s="8"/>
      <c r="BX10" s="8"/>
    </row>
    <row r="11" spans="1:76" s="50" customFormat="1" ht="25.5" customHeight="1">
      <c r="A11" s="56">
        <v>124.901</v>
      </c>
      <c r="B11" s="4">
        <v>124.901</v>
      </c>
      <c r="C11" s="6" t="s">
        <v>100</v>
      </c>
      <c r="D11" s="7" t="s">
        <v>22</v>
      </c>
      <c r="E11" s="11">
        <v>8</v>
      </c>
      <c r="F11" s="11">
        <v>8.9</v>
      </c>
      <c r="G11" s="5">
        <v>66</v>
      </c>
      <c r="H11" s="8" t="str">
        <f t="shared" si="0"/>
        <v>Do Nothing</v>
      </c>
      <c r="I11" s="8" t="str">
        <f t="shared" si="1"/>
        <v>Do Nothing</v>
      </c>
      <c r="J11" s="8"/>
      <c r="K11" s="8"/>
      <c r="L11" s="5"/>
      <c r="M11" s="5"/>
      <c r="N11" s="9"/>
      <c r="O11" s="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9"/>
      <c r="AD11" s="9"/>
      <c r="AE11" s="9"/>
      <c r="AF11" s="9"/>
      <c r="AG11" s="9"/>
      <c r="AH11" s="8"/>
      <c r="AI11" s="8"/>
      <c r="AJ11" s="8"/>
      <c r="AK11" s="3"/>
      <c r="AL11" s="10"/>
      <c r="AM11" s="10"/>
      <c r="AN11" s="10"/>
      <c r="AO11" s="10"/>
      <c r="AP11" s="10"/>
      <c r="AQ11" s="8"/>
      <c r="AR11" s="10"/>
      <c r="AS11" s="10"/>
      <c r="AT11" s="5"/>
      <c r="AU11" s="5"/>
      <c r="AV11" s="10"/>
      <c r="AW11" s="10"/>
      <c r="AX11" s="11"/>
      <c r="AY11" s="10"/>
      <c r="AZ11" s="8"/>
      <c r="BA11" s="8"/>
      <c r="BB11" s="8"/>
      <c r="BC11" s="3"/>
      <c r="BD11" s="10"/>
      <c r="BE11" s="10"/>
      <c r="BF11" s="10"/>
      <c r="BG11" s="10"/>
      <c r="BH11" s="10"/>
      <c r="BI11" s="8"/>
      <c r="BJ11" s="8"/>
      <c r="BK11" s="3"/>
      <c r="BL11" s="10"/>
      <c r="BM11" s="10"/>
      <c r="BN11" s="10"/>
      <c r="BO11" s="10"/>
      <c r="BP11" s="10"/>
      <c r="BQ11" s="10"/>
      <c r="BR11" s="10"/>
      <c r="BS11" s="10"/>
      <c r="BT11" s="10"/>
      <c r="BU11" s="8"/>
      <c r="BV11" s="8"/>
      <c r="BW11" s="8"/>
      <c r="BX11" s="8"/>
    </row>
    <row r="12" spans="1:76" s="50" customFormat="1" ht="25.5" customHeight="1">
      <c r="A12" s="56">
        <v>124.946</v>
      </c>
      <c r="B12" s="4">
        <v>124.946</v>
      </c>
      <c r="C12" s="6" t="s">
        <v>100</v>
      </c>
      <c r="D12" s="7" t="s">
        <v>20</v>
      </c>
      <c r="E12" s="11">
        <v>2.9</v>
      </c>
      <c r="F12" s="11">
        <v>4.3</v>
      </c>
      <c r="G12" s="5">
        <v>53</v>
      </c>
      <c r="H12" s="8" t="str">
        <f t="shared" si="0"/>
        <v>Do Nothing</v>
      </c>
      <c r="I12" s="8" t="str">
        <f t="shared" si="1"/>
        <v xml:space="preserve"> </v>
      </c>
      <c r="J12" s="8"/>
      <c r="K12" s="8"/>
      <c r="L12" s="5"/>
      <c r="M12" s="5"/>
      <c r="N12" s="9"/>
      <c r="O12" s="9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9"/>
      <c r="AD12" s="9"/>
      <c r="AE12" s="9"/>
      <c r="AF12" s="9"/>
      <c r="AG12" s="9"/>
      <c r="AH12" s="8"/>
      <c r="AI12" s="8"/>
      <c r="AJ12" s="8"/>
      <c r="AK12" s="3"/>
      <c r="AL12" s="10"/>
      <c r="AM12" s="10"/>
      <c r="AN12" s="10"/>
      <c r="AO12" s="10"/>
      <c r="AP12" s="10"/>
      <c r="AQ12" s="8"/>
      <c r="AR12" s="10"/>
      <c r="AS12" s="10"/>
      <c r="AT12" s="5"/>
      <c r="AU12" s="5"/>
      <c r="AV12" s="10"/>
      <c r="AW12" s="10"/>
      <c r="AX12" s="11"/>
      <c r="AY12" s="10"/>
      <c r="AZ12" s="8"/>
      <c r="BA12" s="8"/>
      <c r="BB12" s="8"/>
      <c r="BC12" s="3"/>
      <c r="BD12" s="10"/>
      <c r="BE12" s="10"/>
      <c r="BF12" s="10"/>
      <c r="BG12" s="10"/>
      <c r="BH12" s="10"/>
      <c r="BI12" s="8"/>
      <c r="BJ12" s="8"/>
      <c r="BK12" s="3"/>
      <c r="BL12" s="10"/>
      <c r="BM12" s="10"/>
      <c r="BN12" s="10"/>
      <c r="BO12" s="10"/>
      <c r="BP12" s="10"/>
      <c r="BQ12" s="10"/>
      <c r="BR12" s="10"/>
      <c r="BS12" s="10"/>
      <c r="BT12" s="10"/>
      <c r="BU12" s="8"/>
      <c r="BV12" s="8"/>
      <c r="BW12" s="8"/>
      <c r="BX12" s="8"/>
    </row>
    <row r="13" spans="1:76" s="50" customFormat="1" ht="25.5" customHeight="1">
      <c r="A13" s="57"/>
      <c r="B13" s="14"/>
      <c r="C13" s="16"/>
      <c r="D13" s="17"/>
      <c r="E13" s="18"/>
      <c r="F13" s="18"/>
      <c r="G13" s="15"/>
      <c r="H13" s="19"/>
      <c r="I13" s="19"/>
      <c r="J13" s="19"/>
      <c r="K13" s="19"/>
      <c r="L13" s="15"/>
      <c r="M13" s="15"/>
      <c r="N13" s="20" t="e">
        <f>BB13</f>
        <v>#VALUE!</v>
      </c>
      <c r="O13" s="20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20"/>
      <c r="AD13" s="20"/>
      <c r="AE13" s="20"/>
      <c r="AF13" s="20"/>
      <c r="AG13" s="20"/>
      <c r="AH13" s="19"/>
      <c r="AI13" s="19"/>
      <c r="AJ13" s="19"/>
      <c r="AK13" s="21"/>
      <c r="AL13" s="22">
        <v>6</v>
      </c>
      <c r="AM13" s="22">
        <v>80</v>
      </c>
      <c r="AN13" s="22">
        <v>0</v>
      </c>
      <c r="AO13" s="22" t="e">
        <f>AS13/4 + AR13/4</f>
        <v>#VALUE!</v>
      </c>
      <c r="AP13" s="22" t="e">
        <f>(((0.5*AL13*AL13*(AO13-AN13)*AM13)/27)*IF(AND(AR13&gt;0,AS13&gt;0),2,1))</f>
        <v>#VALUE!</v>
      </c>
      <c r="AQ13" s="19">
        <v>20</v>
      </c>
      <c r="AR13" s="22" t="s">
        <v>31</v>
      </c>
      <c r="AS13" s="22" t="s">
        <v>31</v>
      </c>
      <c r="AT13" s="15" t="s">
        <v>31</v>
      </c>
      <c r="AU13" s="15" t="s">
        <v>31</v>
      </c>
      <c r="AV13" s="22"/>
      <c r="AW13" s="22"/>
      <c r="AX13" s="18"/>
      <c r="AY13" s="22" t="e">
        <f>AR13+AS13</f>
        <v>#VALUE!</v>
      </c>
      <c r="AZ13" s="20" t="s">
        <v>31</v>
      </c>
      <c r="BA13" s="19" t="s">
        <v>31</v>
      </c>
      <c r="BB13" s="19" t="e">
        <f>ROUND((AP13*AQ13)+(AY13*AZ13)+(AT13*BA13)+(AU13*BA13),0)</f>
        <v>#VALUE!</v>
      </c>
      <c r="BC13" s="21"/>
      <c r="BD13" s="22"/>
      <c r="BE13" s="22"/>
      <c r="BF13" s="22"/>
      <c r="BG13" s="22"/>
      <c r="BH13" s="22"/>
      <c r="BI13" s="19"/>
      <c r="BJ13" s="19"/>
      <c r="BK13" s="21"/>
      <c r="BL13" s="22"/>
      <c r="BM13" s="22"/>
      <c r="BN13" s="22"/>
      <c r="BO13" s="22"/>
      <c r="BP13" s="22"/>
      <c r="BQ13" s="22"/>
      <c r="BR13" s="22"/>
      <c r="BS13" s="22"/>
      <c r="BT13" s="22"/>
      <c r="BU13" s="19"/>
      <c r="BV13" s="19"/>
      <c r="BW13" s="19"/>
      <c r="BX13" s="19"/>
    </row>
    <row r="14" spans="1:76" s="50" customFormat="1" ht="25.5" customHeight="1">
      <c r="A14" s="56">
        <v>124.851</v>
      </c>
      <c r="B14" s="4">
        <v>124.851</v>
      </c>
      <c r="C14" s="55" t="s">
        <v>101</v>
      </c>
      <c r="D14" s="7"/>
      <c r="E14" s="11"/>
      <c r="F14" s="11"/>
      <c r="G14" s="5"/>
      <c r="H14" s="8"/>
      <c r="I14" s="8"/>
      <c r="J14" s="8"/>
      <c r="K14" s="8"/>
      <c r="L14" s="5"/>
      <c r="M14" s="5"/>
      <c r="N14" s="52">
        <f>BB14</f>
        <v>0</v>
      </c>
      <c r="O14" s="5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9"/>
      <c r="AD14" s="9"/>
      <c r="AE14" s="9"/>
      <c r="AF14" s="9"/>
      <c r="AG14" s="9"/>
      <c r="AH14" s="8"/>
      <c r="AI14" s="8"/>
      <c r="AJ14" s="8"/>
      <c r="AK14" s="3"/>
      <c r="AL14" s="10"/>
      <c r="AM14" s="10"/>
      <c r="AN14" s="10"/>
      <c r="AO14" s="10"/>
      <c r="AP14" s="10"/>
      <c r="AQ14" s="8"/>
      <c r="AR14" s="10"/>
      <c r="AS14" s="10"/>
      <c r="AT14" s="5"/>
      <c r="AU14" s="5"/>
      <c r="AV14" s="10"/>
      <c r="AW14" s="10"/>
      <c r="AX14" s="11"/>
      <c r="AY14" s="10"/>
      <c r="AZ14" s="8"/>
      <c r="BA14" s="8"/>
      <c r="BB14" s="8"/>
      <c r="BC14" s="3"/>
      <c r="BD14" s="10"/>
      <c r="BE14" s="10"/>
      <c r="BF14" s="10"/>
      <c r="BG14" s="10"/>
      <c r="BH14" s="10"/>
      <c r="BI14" s="8"/>
      <c r="BJ14" s="8"/>
      <c r="BK14" s="3"/>
      <c r="BL14" s="10"/>
      <c r="BM14" s="10"/>
      <c r="BN14" s="10"/>
      <c r="BO14" s="10"/>
      <c r="BP14" s="10"/>
      <c r="BQ14" s="10"/>
      <c r="BR14" s="10"/>
      <c r="BS14" s="10"/>
      <c r="BT14" s="10"/>
      <c r="BU14" s="8"/>
      <c r="BV14" s="8"/>
      <c r="BW14" s="8"/>
      <c r="BX14" s="8"/>
    </row>
    <row r="15" spans="1:76" s="50" customFormat="1" ht="25.5" customHeight="1">
      <c r="A15" s="56">
        <v>127.264</v>
      </c>
      <c r="B15" s="4">
        <v>127.264</v>
      </c>
      <c r="C15" s="55" t="s">
        <v>114</v>
      </c>
      <c r="D15" s="62"/>
      <c r="E15" s="11"/>
      <c r="F15" s="11"/>
      <c r="G15" s="5"/>
      <c r="H15" s="8"/>
      <c r="I15" s="8"/>
      <c r="J15" s="8"/>
      <c r="K15" s="8"/>
      <c r="L15" s="5"/>
      <c r="M15" s="5"/>
      <c r="N15" s="9" t="s">
        <v>21</v>
      </c>
      <c r="O15" s="9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9"/>
      <c r="AD15" s="9"/>
      <c r="AE15" s="9"/>
      <c r="AF15" s="9"/>
      <c r="AG15" s="9"/>
      <c r="AH15" s="8"/>
      <c r="AI15" s="8"/>
      <c r="AJ15" s="8"/>
      <c r="AK15" s="3"/>
      <c r="AL15" s="10"/>
      <c r="AM15" s="10"/>
      <c r="AN15" s="10"/>
      <c r="AO15" s="10"/>
      <c r="AP15" s="10"/>
      <c r="AQ15" s="8"/>
      <c r="AR15" s="10"/>
      <c r="AS15" s="10"/>
      <c r="AT15" s="5"/>
      <c r="AU15" s="5"/>
      <c r="AV15" s="10"/>
      <c r="AW15" s="10"/>
      <c r="AX15" s="11"/>
      <c r="AY15" s="10"/>
      <c r="AZ15" s="8"/>
      <c r="BA15" s="8"/>
      <c r="BB15" s="8"/>
      <c r="BC15" s="3"/>
      <c r="BD15" s="10"/>
      <c r="BE15" s="10"/>
      <c r="BF15" s="10"/>
      <c r="BG15" s="10"/>
      <c r="BH15" s="10"/>
      <c r="BI15" s="8"/>
      <c r="BJ15" s="8"/>
      <c r="BK15" s="3"/>
      <c r="BL15" s="10"/>
      <c r="BM15" s="10"/>
      <c r="BN15" s="10"/>
      <c r="BO15" s="10"/>
      <c r="BP15" s="10"/>
      <c r="BQ15" s="10"/>
      <c r="BR15" s="10"/>
      <c r="BS15" s="10"/>
      <c r="BT15" s="10"/>
      <c r="BU15" s="8"/>
      <c r="BV15" s="8"/>
      <c r="BW15" s="8"/>
      <c r="BX15" s="8"/>
    </row>
    <row r="16" spans="1:76" s="50" customFormat="1" ht="25.5" customHeight="1">
      <c r="A16" s="56">
        <v>127.84</v>
      </c>
      <c r="B16" s="4">
        <v>127.84</v>
      </c>
      <c r="C16" s="55" t="s">
        <v>102</v>
      </c>
      <c r="D16" s="7"/>
      <c r="E16" s="11"/>
      <c r="F16" s="11"/>
      <c r="G16" s="5"/>
      <c r="H16" s="8"/>
      <c r="I16" s="8"/>
      <c r="J16" s="8"/>
      <c r="K16" s="8"/>
      <c r="L16" s="5"/>
      <c r="M16" s="5"/>
      <c r="N16" s="9" t="s">
        <v>79</v>
      </c>
      <c r="O16" s="9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9"/>
      <c r="AD16" s="9"/>
      <c r="AE16" s="9"/>
      <c r="AF16" s="9"/>
      <c r="AG16" s="9"/>
      <c r="AH16" s="8"/>
      <c r="AI16" s="8"/>
      <c r="AJ16" s="8"/>
      <c r="AK16" s="3"/>
      <c r="AL16" s="10"/>
      <c r="AM16" s="10"/>
      <c r="AN16" s="10"/>
      <c r="AO16" s="10"/>
      <c r="AP16" s="10"/>
      <c r="AQ16" s="8"/>
      <c r="AR16" s="10"/>
      <c r="AS16" s="10"/>
      <c r="AT16" s="5"/>
      <c r="AU16" s="5"/>
      <c r="AV16" s="10"/>
      <c r="AW16" s="10"/>
      <c r="AX16" s="11"/>
      <c r="AY16" s="10"/>
      <c r="AZ16" s="8"/>
      <c r="BA16" s="8"/>
      <c r="BB16" s="8"/>
      <c r="BC16" s="3"/>
      <c r="BD16" s="10"/>
      <c r="BE16" s="10"/>
      <c r="BF16" s="10"/>
      <c r="BG16" s="10"/>
      <c r="BH16" s="10"/>
      <c r="BI16" s="8"/>
      <c r="BJ16" s="8"/>
      <c r="BK16" s="3"/>
      <c r="BL16" s="10"/>
      <c r="BM16" s="10"/>
      <c r="BN16" s="10"/>
      <c r="BO16" s="10"/>
      <c r="BP16" s="10"/>
      <c r="BQ16" s="10"/>
      <c r="BR16" s="10"/>
      <c r="BS16" s="10"/>
      <c r="BT16" s="10"/>
      <c r="BU16" s="8"/>
      <c r="BV16" s="8"/>
      <c r="BW16" s="8"/>
      <c r="BX16" s="8"/>
    </row>
    <row r="17" spans="1:76" s="50" customFormat="1" ht="25.5" customHeight="1">
      <c r="A17" s="56">
        <v>124.53100000000001</v>
      </c>
      <c r="B17" s="4">
        <v>124.53100000000001</v>
      </c>
      <c r="C17" s="55" t="s">
        <v>103</v>
      </c>
      <c r="D17" s="7"/>
      <c r="E17" s="11"/>
      <c r="F17" s="11"/>
      <c r="G17" s="5"/>
      <c r="H17" s="8"/>
      <c r="I17" s="8"/>
      <c r="J17" s="8"/>
      <c r="K17" s="8"/>
      <c r="L17" s="5"/>
      <c r="M17" s="5"/>
      <c r="N17" s="52">
        <f>BB17</f>
        <v>0</v>
      </c>
      <c r="O17" s="5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9"/>
      <c r="AD17" s="9"/>
      <c r="AE17" s="9"/>
      <c r="AF17" s="9"/>
      <c r="AG17" s="9"/>
      <c r="AH17" s="8"/>
      <c r="AI17" s="8"/>
      <c r="AJ17" s="8"/>
      <c r="AK17" s="3"/>
      <c r="AL17" s="10"/>
      <c r="AM17" s="10"/>
      <c r="AN17" s="10"/>
      <c r="AO17" s="10"/>
      <c r="AP17" s="10"/>
      <c r="AQ17" s="8"/>
      <c r="AR17" s="10"/>
      <c r="AS17" s="10"/>
      <c r="AT17" s="5"/>
      <c r="AU17" s="5"/>
      <c r="AV17" s="10"/>
      <c r="AW17" s="10"/>
      <c r="AX17" s="11"/>
      <c r="AY17" s="10"/>
      <c r="AZ17" s="8"/>
      <c r="BA17" s="8"/>
      <c r="BB17" s="8"/>
      <c r="BC17" s="3"/>
      <c r="BD17" s="10"/>
      <c r="BE17" s="10"/>
      <c r="BF17" s="10"/>
      <c r="BG17" s="10"/>
      <c r="BH17" s="10"/>
      <c r="BI17" s="8"/>
      <c r="BJ17" s="8"/>
      <c r="BK17" s="3"/>
      <c r="BL17" s="10"/>
      <c r="BM17" s="10"/>
      <c r="BN17" s="10"/>
      <c r="BO17" s="10"/>
      <c r="BP17" s="10"/>
      <c r="BQ17" s="10"/>
      <c r="BR17" s="10"/>
      <c r="BS17" s="10"/>
      <c r="BT17" s="10"/>
      <c r="BU17" s="8"/>
      <c r="BV17" s="8"/>
      <c r="BW17" s="8"/>
      <c r="BX17" s="8"/>
    </row>
    <row r="18" spans="1:76" s="50" customFormat="1" ht="25.5" customHeight="1">
      <c r="A18" s="56">
        <v>125.63</v>
      </c>
      <c r="B18" s="4">
        <v>125.63</v>
      </c>
      <c r="C18" s="55" t="s">
        <v>104</v>
      </c>
      <c r="D18" s="7"/>
      <c r="E18" s="11"/>
      <c r="F18" s="11"/>
      <c r="G18" s="5"/>
      <c r="H18" s="8"/>
      <c r="I18" s="8"/>
      <c r="J18" s="8"/>
      <c r="K18" s="8"/>
      <c r="L18" s="5"/>
      <c r="M18" s="5"/>
      <c r="N18" s="52">
        <f>BB18</f>
        <v>0</v>
      </c>
      <c r="O18" s="5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9"/>
      <c r="AD18" s="9"/>
      <c r="AE18" s="9"/>
      <c r="AF18" s="9"/>
      <c r="AG18" s="9"/>
      <c r="AH18" s="8"/>
      <c r="AI18" s="8"/>
      <c r="AJ18" s="8"/>
      <c r="AK18" s="3"/>
      <c r="AL18" s="10"/>
      <c r="AM18" s="10"/>
      <c r="AN18" s="10"/>
      <c r="AO18" s="10"/>
      <c r="AP18" s="10"/>
      <c r="AQ18" s="8"/>
      <c r="AR18" s="10"/>
      <c r="AS18" s="10"/>
      <c r="AT18" s="5"/>
      <c r="AU18" s="5"/>
      <c r="AV18" s="10"/>
      <c r="AW18" s="10"/>
      <c r="AX18" s="11"/>
      <c r="AY18" s="10"/>
      <c r="AZ18" s="8"/>
      <c r="BA18" s="8"/>
      <c r="BB18" s="8"/>
      <c r="BC18" s="3"/>
      <c r="BD18" s="10"/>
      <c r="BE18" s="10"/>
      <c r="BF18" s="10"/>
      <c r="BG18" s="10"/>
      <c r="BH18" s="10"/>
      <c r="BI18" s="8"/>
      <c r="BJ18" s="8"/>
      <c r="BK18" s="3"/>
      <c r="BL18" s="10"/>
      <c r="BM18" s="10"/>
      <c r="BN18" s="10"/>
      <c r="BO18" s="10"/>
      <c r="BP18" s="10"/>
      <c r="BQ18" s="10"/>
      <c r="BR18" s="10"/>
      <c r="BS18" s="10"/>
      <c r="BT18" s="10"/>
      <c r="BU18" s="8"/>
      <c r="BV18" s="8"/>
      <c r="BW18" s="8"/>
      <c r="BX18" s="8"/>
    </row>
    <row r="19" spans="1:76" s="50" customFormat="1" ht="25.5" customHeight="1">
      <c r="A19" s="56">
        <v>124.687</v>
      </c>
      <c r="B19" s="4">
        <v>124.687</v>
      </c>
      <c r="C19" s="6" t="s">
        <v>113</v>
      </c>
      <c r="D19" s="7"/>
      <c r="E19" s="11"/>
      <c r="F19" s="11"/>
      <c r="G19" s="5"/>
      <c r="H19" s="8"/>
      <c r="I19" s="8"/>
      <c r="J19" s="8"/>
      <c r="K19" s="8"/>
      <c r="L19" s="5"/>
      <c r="M19" s="5"/>
      <c r="N19" s="52">
        <f>BB19</f>
        <v>0</v>
      </c>
      <c r="O19" s="5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9"/>
      <c r="AD19" s="9"/>
      <c r="AE19" s="9"/>
      <c r="AF19" s="9"/>
      <c r="AG19" s="9"/>
      <c r="AH19" s="8"/>
      <c r="AI19" s="8"/>
      <c r="AJ19" s="8"/>
      <c r="AK19" s="3"/>
      <c r="AL19" s="10"/>
      <c r="AM19" s="10"/>
      <c r="AN19" s="10"/>
      <c r="AO19" s="10"/>
      <c r="AP19" s="10"/>
      <c r="AQ19" s="8"/>
      <c r="AR19" s="10"/>
      <c r="AS19" s="10"/>
      <c r="AT19" s="5"/>
      <c r="AU19" s="5"/>
      <c r="AV19" s="10"/>
      <c r="AW19" s="10"/>
      <c r="AX19" s="11"/>
      <c r="AY19" s="10"/>
      <c r="AZ19" s="8"/>
      <c r="BA19" s="8"/>
      <c r="BB19" s="8"/>
      <c r="BC19" s="3"/>
      <c r="BD19" s="10"/>
      <c r="BE19" s="10"/>
      <c r="BF19" s="10"/>
      <c r="BG19" s="10"/>
      <c r="BH19" s="10"/>
      <c r="BI19" s="8"/>
      <c r="BJ19" s="8"/>
      <c r="BK19" s="3"/>
      <c r="BL19" s="10"/>
      <c r="BM19" s="10"/>
      <c r="BN19" s="10"/>
      <c r="BO19" s="10"/>
      <c r="BP19" s="10"/>
      <c r="BQ19" s="10"/>
      <c r="BR19" s="10"/>
      <c r="BS19" s="10"/>
      <c r="BT19" s="10"/>
      <c r="BU19" s="8"/>
      <c r="BV19" s="8"/>
      <c r="BW19" s="8"/>
      <c r="BX19" s="8"/>
    </row>
    <row r="20" spans="1:76" s="50" customFormat="1" ht="25.5" customHeight="1">
      <c r="A20" s="57"/>
      <c r="B20" s="14"/>
      <c r="C20" s="16"/>
      <c r="D20" s="17"/>
      <c r="E20" s="18"/>
      <c r="F20" s="18"/>
      <c r="G20" s="15"/>
      <c r="H20" s="19"/>
      <c r="I20" s="19"/>
      <c r="J20" s="19"/>
      <c r="K20" s="19"/>
      <c r="L20" s="15"/>
      <c r="M20" s="15"/>
      <c r="N20" s="20"/>
      <c r="O20" s="20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0"/>
      <c r="AD20" s="20"/>
      <c r="AE20" s="20"/>
      <c r="AF20" s="20"/>
      <c r="AG20" s="20"/>
      <c r="AH20" s="19"/>
      <c r="AI20" s="19"/>
      <c r="AJ20" s="19"/>
      <c r="AK20" s="21"/>
      <c r="AL20" s="22"/>
      <c r="AM20" s="22"/>
      <c r="AN20" s="22"/>
      <c r="AO20" s="22"/>
      <c r="AP20" s="22"/>
      <c r="AQ20" s="19"/>
      <c r="AR20" s="22"/>
      <c r="AS20" s="22"/>
      <c r="AT20" s="15"/>
      <c r="AU20" s="15"/>
      <c r="AV20" s="22"/>
      <c r="AW20" s="22"/>
      <c r="AX20" s="18"/>
      <c r="AY20" s="22"/>
      <c r="AZ20" s="19"/>
      <c r="BA20" s="19"/>
      <c r="BB20" s="19"/>
      <c r="BC20" s="21"/>
      <c r="BD20" s="22"/>
      <c r="BE20" s="22"/>
      <c r="BF20" s="22"/>
      <c r="BG20" s="22"/>
      <c r="BH20" s="22"/>
      <c r="BI20" s="19"/>
      <c r="BJ20" s="19"/>
      <c r="BK20" s="21"/>
      <c r="BL20" s="47"/>
      <c r="BM20" s="22"/>
      <c r="BN20" s="47"/>
      <c r="BO20" s="47"/>
      <c r="BP20" s="22"/>
      <c r="BQ20" s="18"/>
      <c r="BR20" s="18"/>
      <c r="BS20" s="47"/>
      <c r="BT20" s="47"/>
      <c r="BU20" s="19"/>
      <c r="BV20" s="19"/>
      <c r="BW20" s="19"/>
      <c r="BX20" s="19"/>
    </row>
    <row r="21" spans="1:76" s="50" customFormat="1" ht="25.5" customHeight="1">
      <c r="A21" s="56">
        <v>125.691</v>
      </c>
      <c r="B21" s="4">
        <v>125.691</v>
      </c>
      <c r="C21" s="6" t="s">
        <v>105</v>
      </c>
      <c r="D21" s="7"/>
      <c r="E21" s="11"/>
      <c r="F21" s="11"/>
      <c r="G21" s="5"/>
      <c r="H21" s="8"/>
      <c r="I21" s="8"/>
      <c r="J21" s="8"/>
      <c r="K21" s="8"/>
      <c r="L21" s="5"/>
      <c r="M21" s="5"/>
      <c r="N21" s="9"/>
      <c r="O21" s="9"/>
      <c r="P21" s="5">
        <v>257.60000000000002</v>
      </c>
      <c r="Q21" s="5"/>
      <c r="R21" s="5"/>
      <c r="S21" s="5"/>
      <c r="T21" s="5">
        <v>4</v>
      </c>
      <c r="U21" s="5"/>
      <c r="V21" s="5">
        <v>4</v>
      </c>
      <c r="W21" s="5"/>
      <c r="X21" s="5"/>
      <c r="Y21" s="5">
        <v>407.6</v>
      </c>
      <c r="Z21" s="5">
        <v>4</v>
      </c>
      <c r="AA21" s="5">
        <v>407.6</v>
      </c>
      <c r="AB21" s="5"/>
      <c r="AC21" s="9"/>
      <c r="AD21" s="9"/>
      <c r="AE21" s="9"/>
      <c r="AF21" s="9"/>
      <c r="AG21" s="9"/>
      <c r="AH21" s="8"/>
      <c r="AI21" s="8"/>
      <c r="AJ21" s="8"/>
      <c r="AK21" s="3"/>
      <c r="AL21" s="10"/>
      <c r="AM21" s="10"/>
      <c r="AN21" s="10"/>
      <c r="AO21" s="10"/>
      <c r="AP21" s="10"/>
      <c r="AQ21" s="8"/>
      <c r="AR21" s="10"/>
      <c r="AS21" s="10"/>
      <c r="AT21" s="5"/>
      <c r="AU21" s="5"/>
      <c r="AV21" s="10"/>
      <c r="AW21" s="10"/>
      <c r="AX21" s="11"/>
      <c r="AY21" s="10"/>
      <c r="AZ21" s="8"/>
      <c r="BA21" s="8"/>
      <c r="BB21" s="8"/>
      <c r="BC21" s="3"/>
      <c r="BD21" s="10"/>
      <c r="BE21" s="10"/>
      <c r="BF21" s="10"/>
      <c r="BG21" s="10"/>
      <c r="BH21" s="10"/>
      <c r="BI21" s="8"/>
      <c r="BJ21" s="8"/>
      <c r="BK21" s="3"/>
      <c r="BL21" s="10"/>
      <c r="BM21" s="10"/>
      <c r="BN21" s="10"/>
      <c r="BO21" s="10"/>
      <c r="BP21" s="10"/>
      <c r="BQ21" s="10"/>
      <c r="BR21" s="10"/>
      <c r="BS21" s="10"/>
      <c r="BT21" s="10"/>
      <c r="BU21" s="8"/>
      <c r="BV21" s="8"/>
      <c r="BW21" s="8"/>
      <c r="BX21" s="8"/>
    </row>
    <row r="22" spans="1:76" s="50" customFormat="1" ht="25.5" customHeight="1">
      <c r="A22" s="56">
        <v>129.84299999999999</v>
      </c>
      <c r="B22" s="4">
        <v>129.84299999999999</v>
      </c>
      <c r="C22" s="6" t="s">
        <v>106</v>
      </c>
      <c r="D22" s="7"/>
      <c r="E22" s="11"/>
      <c r="F22" s="11"/>
      <c r="G22" s="5"/>
      <c r="H22" s="8"/>
      <c r="I22" s="8"/>
      <c r="J22" s="8"/>
      <c r="K22" s="8"/>
      <c r="L22" s="5"/>
      <c r="M22" s="5"/>
      <c r="N22" s="9"/>
      <c r="O22" s="9"/>
      <c r="P22" s="5"/>
      <c r="Q22" s="5"/>
      <c r="R22" s="5"/>
      <c r="S22" s="5"/>
      <c r="T22" s="5">
        <v>4</v>
      </c>
      <c r="U22" s="5"/>
      <c r="V22" s="5">
        <v>4</v>
      </c>
      <c r="W22" s="5">
        <v>382.6</v>
      </c>
      <c r="X22" s="5">
        <v>275</v>
      </c>
      <c r="Y22" s="5">
        <v>132.6</v>
      </c>
      <c r="Z22" s="5"/>
      <c r="AA22" s="5">
        <v>407.6</v>
      </c>
      <c r="AB22" s="5"/>
      <c r="AC22" s="9"/>
      <c r="AD22" s="9"/>
      <c r="AE22" s="9"/>
      <c r="AF22" s="9"/>
      <c r="AG22" s="9"/>
      <c r="AH22" s="8"/>
      <c r="AI22" s="8"/>
      <c r="AJ22" s="8"/>
      <c r="AK22" s="3"/>
      <c r="AL22" s="10"/>
      <c r="AM22" s="10"/>
      <c r="AN22" s="10"/>
      <c r="AO22" s="10"/>
      <c r="AP22" s="10"/>
      <c r="AQ22" s="8"/>
      <c r="AR22" s="10"/>
      <c r="AS22" s="10"/>
      <c r="AT22" s="5"/>
      <c r="AU22" s="5"/>
      <c r="AV22" s="10"/>
      <c r="AW22" s="10"/>
      <c r="AX22" s="11"/>
      <c r="AY22" s="10"/>
      <c r="AZ22" s="8"/>
      <c r="BA22" s="8"/>
      <c r="BB22" s="8"/>
      <c r="BC22" s="3"/>
      <c r="BD22" s="10"/>
      <c r="BE22" s="10"/>
      <c r="BF22" s="10"/>
      <c r="BG22" s="10"/>
      <c r="BH22" s="10"/>
      <c r="BI22" s="8"/>
      <c r="BJ22" s="8"/>
      <c r="BK22" s="3"/>
      <c r="BL22" s="10"/>
      <c r="BM22" s="10"/>
      <c r="BN22" s="10"/>
      <c r="BO22" s="10"/>
      <c r="BP22" s="10"/>
      <c r="BQ22" s="10"/>
      <c r="BR22" s="10"/>
      <c r="BS22" s="10"/>
      <c r="BT22" s="10"/>
      <c r="BU22" s="8"/>
      <c r="BV22" s="8"/>
      <c r="BW22" s="8"/>
      <c r="BX22" s="8"/>
    </row>
    <row r="23" spans="1:76" s="50" customFormat="1" ht="25.5" customHeight="1">
      <c r="A23" s="57"/>
      <c r="B23" s="14"/>
      <c r="C23" s="16"/>
      <c r="D23" s="17"/>
      <c r="E23" s="18"/>
      <c r="F23" s="18"/>
      <c r="G23" s="15"/>
      <c r="H23" s="19"/>
      <c r="I23" s="19"/>
      <c r="J23" s="19"/>
      <c r="K23" s="19"/>
      <c r="L23" s="15"/>
      <c r="M23" s="15"/>
      <c r="N23" s="20"/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20"/>
      <c r="AD23" s="20" t="e">
        <f>IF(BJ23=0,"Do Nothing",IF(BJ23&lt;600,IF(OR(BF23=0,BG23=0),300,600),BJ23))</f>
        <v>#VALUE!</v>
      </c>
      <c r="AE23" s="20"/>
      <c r="AF23" s="20"/>
      <c r="AG23" s="20"/>
      <c r="AH23" s="19"/>
      <c r="AI23" s="19"/>
      <c r="AJ23" s="19"/>
      <c r="AK23" s="21"/>
      <c r="AL23" s="22"/>
      <c r="AM23" s="22"/>
      <c r="AN23" s="22"/>
      <c r="AO23" s="22"/>
      <c r="AP23" s="22"/>
      <c r="AQ23" s="19"/>
      <c r="AR23" s="22"/>
      <c r="AS23" s="22"/>
      <c r="AT23" s="15"/>
      <c r="AU23" s="15"/>
      <c r="AV23" s="22"/>
      <c r="AW23" s="22"/>
      <c r="AX23" s="18"/>
      <c r="AY23" s="22"/>
      <c r="AZ23" s="19"/>
      <c r="BA23" s="19"/>
      <c r="BB23" s="19"/>
      <c r="BC23" s="21"/>
      <c r="BD23" s="22" t="s">
        <v>31</v>
      </c>
      <c r="BE23" s="22" t="s">
        <v>31</v>
      </c>
      <c r="BF23" s="22" t="e">
        <f>IF(E23&gt;=8,0,((5*BD23*BD23)-(0.5*E23*BD23*BD23))*BE23/27)</f>
        <v>#VALUE!</v>
      </c>
      <c r="BG23" s="22" t="e">
        <f>IF(F23&gt;=8,0,((5*BD23*BD23)-(0.5*F23*BD23*BD23))*BE23/27)</f>
        <v>#VALUE!</v>
      </c>
      <c r="BH23" s="22" t="e">
        <f>BF23+BG23</f>
        <v>#VALUE!</v>
      </c>
      <c r="BI23" s="19">
        <v>20</v>
      </c>
      <c r="BJ23" s="19" t="e">
        <f>ROUND(BH23*BI23,0)</f>
        <v>#VALUE!</v>
      </c>
      <c r="BK23" s="21"/>
      <c r="BL23" s="47"/>
      <c r="BM23" s="22"/>
      <c r="BN23" s="47"/>
      <c r="BO23" s="47"/>
      <c r="BP23" s="22"/>
      <c r="BQ23" s="18"/>
      <c r="BR23" s="18"/>
      <c r="BS23" s="47"/>
      <c r="BT23" s="47"/>
      <c r="BU23" s="19"/>
      <c r="BV23" s="19"/>
      <c r="BW23" s="19"/>
      <c r="BX23" s="19"/>
    </row>
    <row r="24" spans="1:76" s="50" customFormat="1" ht="25.5" customHeight="1">
      <c r="A24" s="56">
        <v>140</v>
      </c>
      <c r="B24" s="4">
        <v>140</v>
      </c>
      <c r="C24" s="6" t="s">
        <v>10</v>
      </c>
      <c r="D24" s="7" t="s">
        <v>22</v>
      </c>
      <c r="E24" s="11">
        <v>8.1</v>
      </c>
      <c r="F24" s="11">
        <v>6.4</v>
      </c>
      <c r="G24" s="5"/>
      <c r="H24" s="8" t="str">
        <f>IF(G24=0,"",IF(BB24=0,"Do Nothing",BB24))</f>
        <v/>
      </c>
      <c r="I24" s="8"/>
      <c r="J24" s="8"/>
      <c r="K24" s="8"/>
      <c r="L24" s="5"/>
      <c r="M24" s="5"/>
      <c r="N24" s="9"/>
      <c r="O24" s="9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9"/>
      <c r="AD24" s="9">
        <f>IF(BJ24=0,"Do Nothing",IF(BJ24&lt;600,IF(OR(BF24=0,BG24=0),300,600),BJ24))</f>
        <v>2086</v>
      </c>
      <c r="AE24" s="9"/>
      <c r="AF24" s="9"/>
      <c r="AG24" s="9"/>
      <c r="AH24" s="8"/>
      <c r="AI24" s="8"/>
      <c r="AJ24" s="8"/>
      <c r="AK24" s="3"/>
      <c r="AL24" s="10"/>
      <c r="AM24" s="10"/>
      <c r="AN24" s="10"/>
      <c r="AO24" s="10"/>
      <c r="AP24" s="10"/>
      <c r="AQ24" s="8"/>
      <c r="AR24" s="10"/>
      <c r="AS24" s="10"/>
      <c r="AT24" s="5"/>
      <c r="AU24" s="5"/>
      <c r="AV24" s="10"/>
      <c r="AW24" s="10"/>
      <c r="AX24" s="11"/>
      <c r="AY24" s="10"/>
      <c r="AZ24" s="8"/>
      <c r="BA24" s="8"/>
      <c r="BB24" s="8"/>
      <c r="BC24" s="3"/>
      <c r="BD24" s="10">
        <v>5.15</v>
      </c>
      <c r="BE24" s="10">
        <v>59</v>
      </c>
      <c r="BF24" s="10">
        <f>IF(E24&gt;=8,0,((5*BD24*BD24)-(0.5*E24*BD24*BD24))*BE24/27)</f>
        <v>0</v>
      </c>
      <c r="BG24" s="10">
        <f>IF(F24&gt;=8,0,((5*BD24*BD24)-(0.5*F24*BD24*BD24))*BE24/27)</f>
        <v>104.32183333333333</v>
      </c>
      <c r="BH24" s="10">
        <f>BF24+BG24</f>
        <v>104.32183333333333</v>
      </c>
      <c r="BI24" s="8">
        <v>20</v>
      </c>
      <c r="BJ24" s="8">
        <f>ROUND(BH24*BI24,0)</f>
        <v>2086</v>
      </c>
      <c r="BK24" s="3"/>
      <c r="BL24" s="10"/>
      <c r="BM24" s="10"/>
      <c r="BN24" s="10"/>
      <c r="BO24" s="10"/>
      <c r="BP24" s="10"/>
      <c r="BQ24" s="10"/>
      <c r="BR24" s="10"/>
      <c r="BS24" s="10"/>
      <c r="BT24" s="10"/>
      <c r="BU24" s="8"/>
      <c r="BV24" s="8"/>
      <c r="BW24" s="8"/>
      <c r="BX24" s="8"/>
    </row>
    <row r="25" spans="1:76" s="50" customFormat="1" ht="25.5" customHeight="1">
      <c r="A25" s="56">
        <v>140</v>
      </c>
      <c r="B25" s="4">
        <v>140</v>
      </c>
      <c r="C25" s="6" t="s">
        <v>10</v>
      </c>
      <c r="D25" s="7" t="s">
        <v>22</v>
      </c>
      <c r="E25" s="11">
        <v>8.1</v>
      </c>
      <c r="F25" s="11">
        <v>6.4</v>
      </c>
      <c r="G25" s="5"/>
      <c r="H25" s="8" t="str">
        <f>IF(G25=0,"",IF(BB25=0,"Do Nothing",BB25))</f>
        <v/>
      </c>
      <c r="I25" s="8"/>
      <c r="J25" s="8"/>
      <c r="K25" s="8"/>
      <c r="L25" s="5"/>
      <c r="M25" s="5"/>
      <c r="N25" s="9"/>
      <c r="O25" s="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9"/>
      <c r="AD25" s="9">
        <f>IF(BJ25=0,"Do Nothing",IF(BJ25&lt;600,IF(OR(BF25=0,BG25=0),300,600),BJ25))</f>
        <v>2086</v>
      </c>
      <c r="AE25" s="9"/>
      <c r="AF25" s="9"/>
      <c r="AG25" s="9"/>
      <c r="AH25" s="8"/>
      <c r="AI25" s="8"/>
      <c r="AJ25" s="8"/>
      <c r="AK25" s="3"/>
      <c r="AL25" s="10"/>
      <c r="AM25" s="10"/>
      <c r="AN25" s="10"/>
      <c r="AO25" s="10"/>
      <c r="AP25" s="10"/>
      <c r="AQ25" s="8"/>
      <c r="AR25" s="10"/>
      <c r="AS25" s="10"/>
      <c r="AT25" s="5"/>
      <c r="AU25" s="5"/>
      <c r="AV25" s="10"/>
      <c r="AW25" s="10"/>
      <c r="AX25" s="11"/>
      <c r="AY25" s="10"/>
      <c r="AZ25" s="8"/>
      <c r="BA25" s="8"/>
      <c r="BB25" s="8"/>
      <c r="BC25" s="3"/>
      <c r="BD25" s="10">
        <v>5.15</v>
      </c>
      <c r="BE25" s="10">
        <v>59</v>
      </c>
      <c r="BF25" s="10">
        <f>IF(E25&gt;=8,0,((5*BD25*BD25)-(0.5*E25*BD25*BD25))*BE25/27)</f>
        <v>0</v>
      </c>
      <c r="BG25" s="10">
        <f>IF(F25&gt;=8,0,((5*BD25*BD25)-(0.5*F25*BD25*BD25))*BE25/27)</f>
        <v>104.32183333333333</v>
      </c>
      <c r="BH25" s="10">
        <f>BF25+BG25</f>
        <v>104.32183333333333</v>
      </c>
      <c r="BI25" s="8">
        <v>20</v>
      </c>
      <c r="BJ25" s="8">
        <f>ROUND(BH25*BI25,0)</f>
        <v>2086</v>
      </c>
      <c r="BK25" s="3"/>
      <c r="BL25" s="10"/>
      <c r="BM25" s="10"/>
      <c r="BN25" s="10"/>
      <c r="BO25" s="10"/>
      <c r="BP25" s="10"/>
      <c r="BQ25" s="10"/>
      <c r="BR25" s="10"/>
      <c r="BS25" s="10"/>
      <c r="BT25" s="10"/>
      <c r="BU25" s="8"/>
      <c r="BV25" s="8"/>
      <c r="BW25" s="8"/>
      <c r="BX25" s="8"/>
    </row>
    <row r="26" spans="1:76" s="50" customFormat="1" ht="25.5" customHeight="1">
      <c r="A26" s="57"/>
      <c r="B26" s="14"/>
      <c r="C26" s="16"/>
      <c r="D26" s="17"/>
      <c r="E26" s="18"/>
      <c r="F26" s="18"/>
      <c r="G26" s="15"/>
      <c r="H26" s="19"/>
      <c r="I26" s="19"/>
      <c r="J26" s="19"/>
      <c r="K26" s="19"/>
      <c r="L26" s="15"/>
      <c r="M26" s="15"/>
      <c r="N26" s="20"/>
      <c r="O26" s="20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0"/>
      <c r="AD26" s="20"/>
      <c r="AE26" s="20"/>
      <c r="AF26" s="20"/>
      <c r="AG26" s="20"/>
      <c r="AH26" s="19"/>
      <c r="AI26" s="19"/>
      <c r="AJ26" s="19"/>
      <c r="AK26" s="21"/>
      <c r="AL26" s="22"/>
      <c r="AM26" s="22"/>
      <c r="AN26" s="22"/>
      <c r="AO26" s="22"/>
      <c r="AP26" s="22"/>
      <c r="AQ26" s="19"/>
      <c r="AR26" s="22"/>
      <c r="AS26" s="22"/>
      <c r="AT26" s="15"/>
      <c r="AU26" s="15"/>
      <c r="AV26" s="22"/>
      <c r="AW26" s="22"/>
      <c r="AX26" s="18"/>
      <c r="AY26" s="22"/>
      <c r="AZ26" s="19"/>
      <c r="BA26" s="19"/>
      <c r="BB26" s="19"/>
      <c r="BC26" s="21"/>
      <c r="BD26" s="22"/>
      <c r="BE26" s="22"/>
      <c r="BF26" s="22"/>
      <c r="BG26" s="22"/>
      <c r="BH26" s="22"/>
      <c r="BI26" s="19"/>
      <c r="BJ26" s="19"/>
      <c r="BK26" s="21"/>
      <c r="BL26" s="47"/>
      <c r="BM26" s="22"/>
      <c r="BN26" s="47"/>
      <c r="BO26" s="47"/>
      <c r="BP26" s="22"/>
      <c r="BQ26" s="18"/>
      <c r="BR26" s="18"/>
      <c r="BS26" s="47"/>
      <c r="BT26" s="47"/>
      <c r="BU26" s="19"/>
      <c r="BV26" s="19"/>
      <c r="BW26" s="19"/>
      <c r="BX26" s="19"/>
    </row>
    <row r="27" spans="1:76" s="50" customFormat="1" ht="25.5" customHeight="1">
      <c r="A27" s="56">
        <v>140</v>
      </c>
      <c r="B27" s="4">
        <v>140</v>
      </c>
      <c r="C27" s="6" t="s">
        <v>92</v>
      </c>
      <c r="D27" s="7" t="s">
        <v>22</v>
      </c>
      <c r="E27" s="11"/>
      <c r="F27" s="11"/>
      <c r="G27" s="5"/>
      <c r="H27" s="8" t="str">
        <f>IF(G27=0,"",IF(BB27=0,"Do Nothing",BB27))</f>
        <v/>
      </c>
      <c r="I27" s="8"/>
      <c r="J27" s="8"/>
      <c r="K27" s="8"/>
      <c r="L27" s="5"/>
      <c r="M27" s="5"/>
      <c r="N27" s="9"/>
      <c r="O27" s="9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9"/>
      <c r="AD27" s="9"/>
      <c r="AE27" s="9">
        <v>0</v>
      </c>
      <c r="AF27" s="9"/>
      <c r="AG27" s="9"/>
      <c r="AH27" s="8"/>
      <c r="AI27" s="8"/>
      <c r="AJ27" s="8"/>
      <c r="AK27" s="3"/>
      <c r="AL27" s="10"/>
      <c r="AM27" s="10"/>
      <c r="AN27" s="10"/>
      <c r="AO27" s="10"/>
      <c r="AP27" s="10"/>
      <c r="AQ27" s="8"/>
      <c r="AR27" s="10"/>
      <c r="AS27" s="10"/>
      <c r="AT27" s="5"/>
      <c r="AU27" s="5"/>
      <c r="AV27" s="10"/>
      <c r="AW27" s="10"/>
      <c r="AX27" s="11"/>
      <c r="AY27" s="10"/>
      <c r="AZ27" s="8"/>
      <c r="BA27" s="8"/>
      <c r="BB27" s="8"/>
      <c r="BC27" s="3"/>
      <c r="BD27" s="10"/>
      <c r="BE27" s="10"/>
      <c r="BF27" s="10"/>
      <c r="BG27" s="10"/>
      <c r="BH27" s="10"/>
      <c r="BI27" s="8"/>
      <c r="BJ27" s="8"/>
      <c r="BK27" s="3"/>
      <c r="BL27" s="10"/>
      <c r="BM27" s="10"/>
      <c r="BN27" s="10"/>
      <c r="BO27" s="10"/>
      <c r="BP27" s="10"/>
      <c r="BQ27" s="10"/>
      <c r="BR27" s="10"/>
      <c r="BS27" s="10"/>
      <c r="BT27" s="10"/>
      <c r="BU27" s="8"/>
      <c r="BV27" s="8"/>
      <c r="BW27" s="8"/>
      <c r="BX27" s="8"/>
    </row>
    <row r="28" spans="1:76" s="50" customFormat="1" ht="25.5" customHeight="1">
      <c r="A28" s="56">
        <v>140</v>
      </c>
      <c r="B28" s="4">
        <v>140</v>
      </c>
      <c r="C28" s="6" t="s">
        <v>92</v>
      </c>
      <c r="D28" s="7" t="s">
        <v>22</v>
      </c>
      <c r="E28" s="11"/>
      <c r="F28" s="11"/>
      <c r="G28" s="5"/>
      <c r="H28" s="8" t="str">
        <f>IF(G28=0,"",IF(BB28=0,"Do Nothing",BB28))</f>
        <v/>
      </c>
      <c r="I28" s="8"/>
      <c r="J28" s="8"/>
      <c r="K28" s="8"/>
      <c r="L28" s="5"/>
      <c r="M28" s="5"/>
      <c r="N28" s="9"/>
      <c r="O28" s="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9"/>
      <c r="AD28" s="9"/>
      <c r="AE28" s="9">
        <v>0</v>
      </c>
      <c r="AF28" s="9"/>
      <c r="AG28" s="9"/>
      <c r="AH28" s="8"/>
      <c r="AI28" s="8"/>
      <c r="AJ28" s="8"/>
      <c r="AK28" s="3"/>
      <c r="AL28" s="10"/>
      <c r="AM28" s="10"/>
      <c r="AN28" s="10"/>
      <c r="AO28" s="10"/>
      <c r="AP28" s="10"/>
      <c r="AQ28" s="8"/>
      <c r="AR28" s="10"/>
      <c r="AS28" s="10"/>
      <c r="AT28" s="5"/>
      <c r="AU28" s="5"/>
      <c r="AV28" s="10"/>
      <c r="AW28" s="10"/>
      <c r="AX28" s="11"/>
      <c r="AY28" s="10"/>
      <c r="AZ28" s="8"/>
      <c r="BA28" s="8"/>
      <c r="BB28" s="8"/>
      <c r="BC28" s="3"/>
      <c r="BD28" s="10"/>
      <c r="BE28" s="10"/>
      <c r="BF28" s="10"/>
      <c r="BG28" s="10"/>
      <c r="BH28" s="10"/>
      <c r="BI28" s="8"/>
      <c r="BJ28" s="8"/>
      <c r="BK28" s="3"/>
      <c r="BL28" s="10"/>
      <c r="BM28" s="10"/>
      <c r="BN28" s="10"/>
      <c r="BO28" s="10"/>
      <c r="BP28" s="10"/>
      <c r="BQ28" s="10"/>
      <c r="BR28" s="10"/>
      <c r="BS28" s="10"/>
      <c r="BT28" s="10"/>
      <c r="BU28" s="8"/>
      <c r="BV28" s="8"/>
      <c r="BW28" s="8"/>
      <c r="BX28" s="8"/>
    </row>
    <row r="29" spans="1:76" s="50" customFormat="1" ht="25.5" customHeight="1">
      <c r="A29" s="57"/>
      <c r="B29" s="14"/>
      <c r="C29" s="16"/>
      <c r="D29" s="17"/>
      <c r="E29" s="18"/>
      <c r="F29" s="18"/>
      <c r="G29" s="15"/>
      <c r="H29" s="19"/>
      <c r="I29" s="19"/>
      <c r="J29" s="19"/>
      <c r="K29" s="19"/>
      <c r="L29" s="15"/>
      <c r="M29" s="15"/>
      <c r="N29" s="20"/>
      <c r="O29" s="20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0"/>
      <c r="AD29" s="20"/>
      <c r="AE29" s="20"/>
      <c r="AF29" s="20"/>
      <c r="AG29" s="20"/>
      <c r="AH29" s="19"/>
      <c r="AI29" s="19"/>
      <c r="AJ29" s="19"/>
      <c r="AK29" s="21"/>
      <c r="AL29" s="22"/>
      <c r="AM29" s="22"/>
      <c r="AN29" s="22"/>
      <c r="AO29" s="22"/>
      <c r="AP29" s="22"/>
      <c r="AQ29" s="19"/>
      <c r="AR29" s="22"/>
      <c r="AS29" s="22"/>
      <c r="AT29" s="15"/>
      <c r="AU29" s="15"/>
      <c r="AV29" s="22"/>
      <c r="AW29" s="22"/>
      <c r="AX29" s="18"/>
      <c r="AY29" s="22"/>
      <c r="AZ29" s="19"/>
      <c r="BA29" s="19"/>
      <c r="BB29" s="19"/>
      <c r="BC29" s="21"/>
      <c r="BD29" s="22"/>
      <c r="BE29" s="22"/>
      <c r="BF29" s="22"/>
      <c r="BG29" s="22"/>
      <c r="BH29" s="22"/>
      <c r="BI29" s="19"/>
      <c r="BJ29" s="19"/>
      <c r="BK29" s="21"/>
      <c r="BL29" s="47"/>
      <c r="BM29" s="22"/>
      <c r="BN29" s="47"/>
      <c r="BO29" s="47"/>
      <c r="BP29" s="22"/>
      <c r="BQ29" s="18"/>
      <c r="BR29" s="18"/>
      <c r="BS29" s="47"/>
      <c r="BT29" s="47"/>
      <c r="BU29" s="19"/>
      <c r="BV29" s="19"/>
      <c r="BW29" s="19"/>
      <c r="BX29" s="19"/>
    </row>
    <row r="30" spans="1:76" s="50" customFormat="1" ht="25.5" customHeight="1">
      <c r="A30" s="56">
        <v>140</v>
      </c>
      <c r="B30" s="4">
        <v>140</v>
      </c>
      <c r="C30" s="6" t="s">
        <v>97</v>
      </c>
      <c r="D30" s="7" t="s">
        <v>22</v>
      </c>
      <c r="E30" s="11"/>
      <c r="F30" s="11"/>
      <c r="G30" s="5"/>
      <c r="H30" s="8"/>
      <c r="I30" s="8"/>
      <c r="J30" s="8"/>
      <c r="K30" s="8"/>
      <c r="L30" s="5"/>
      <c r="M30" s="5"/>
      <c r="N30" s="9"/>
      <c r="O30" s="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9"/>
      <c r="AD30" s="9"/>
      <c r="AE30" s="9"/>
      <c r="AF30" s="9">
        <v>0</v>
      </c>
      <c r="AG30" s="9"/>
      <c r="AH30" s="8"/>
      <c r="AI30" s="8"/>
      <c r="AJ30" s="8"/>
      <c r="AK30" s="3"/>
      <c r="AL30" s="10"/>
      <c r="AM30" s="10"/>
      <c r="AN30" s="10"/>
      <c r="AO30" s="10"/>
      <c r="AP30" s="10"/>
      <c r="AQ30" s="8"/>
      <c r="AR30" s="10"/>
      <c r="AS30" s="10"/>
      <c r="AT30" s="5"/>
      <c r="AU30" s="5"/>
      <c r="AV30" s="10"/>
      <c r="AW30" s="10"/>
      <c r="AX30" s="11"/>
      <c r="AY30" s="10"/>
      <c r="AZ30" s="8"/>
      <c r="BA30" s="8"/>
      <c r="BB30" s="8"/>
      <c r="BC30" s="3"/>
      <c r="BD30" s="10"/>
      <c r="BE30" s="10"/>
      <c r="BF30" s="10"/>
      <c r="BG30" s="10"/>
      <c r="BH30" s="10"/>
      <c r="BI30" s="8"/>
      <c r="BJ30" s="8"/>
      <c r="BK30" s="3"/>
      <c r="BL30" s="10"/>
      <c r="BM30" s="10"/>
      <c r="BN30" s="10"/>
      <c r="BO30" s="10"/>
      <c r="BP30" s="10"/>
      <c r="BQ30" s="10"/>
      <c r="BR30" s="10"/>
      <c r="BS30" s="10"/>
      <c r="BT30" s="10"/>
      <c r="BU30" s="8"/>
      <c r="BV30" s="8"/>
      <c r="BW30" s="8"/>
      <c r="BX30" s="8"/>
    </row>
    <row r="31" spans="1:76" s="50" customFormat="1" ht="25.5" customHeight="1">
      <c r="A31" s="56">
        <v>140</v>
      </c>
      <c r="B31" s="4">
        <v>140</v>
      </c>
      <c r="C31" s="6" t="s">
        <v>98</v>
      </c>
      <c r="D31" s="7" t="s">
        <v>22</v>
      </c>
      <c r="E31" s="11"/>
      <c r="F31" s="11"/>
      <c r="G31" s="5"/>
      <c r="H31" s="8"/>
      <c r="I31" s="8"/>
      <c r="J31" s="8"/>
      <c r="K31" s="8"/>
      <c r="L31" s="5"/>
      <c r="M31" s="5"/>
      <c r="N31" s="9"/>
      <c r="O31" s="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9"/>
      <c r="AD31" s="9"/>
      <c r="AE31" s="9"/>
      <c r="AF31" s="9">
        <v>0</v>
      </c>
      <c r="AG31" s="9"/>
      <c r="AH31" s="8"/>
      <c r="AI31" s="8"/>
      <c r="AJ31" s="8"/>
      <c r="AK31" s="3"/>
      <c r="AL31" s="10"/>
      <c r="AM31" s="10"/>
      <c r="AN31" s="10"/>
      <c r="AO31" s="10"/>
      <c r="AP31" s="10"/>
      <c r="AQ31" s="8"/>
      <c r="AR31" s="10"/>
      <c r="AS31" s="10"/>
      <c r="AT31" s="5"/>
      <c r="AU31" s="5"/>
      <c r="AV31" s="10"/>
      <c r="AW31" s="10"/>
      <c r="AX31" s="11"/>
      <c r="AY31" s="10"/>
      <c r="AZ31" s="8"/>
      <c r="BA31" s="8"/>
      <c r="BB31" s="8"/>
      <c r="BC31" s="3"/>
      <c r="BD31" s="10"/>
      <c r="BE31" s="10"/>
      <c r="BF31" s="10"/>
      <c r="BG31" s="10"/>
      <c r="BH31" s="10"/>
      <c r="BI31" s="8"/>
      <c r="BJ31" s="8"/>
      <c r="BK31" s="3"/>
      <c r="BL31" s="10"/>
      <c r="BM31" s="10"/>
      <c r="BN31" s="10"/>
      <c r="BO31" s="10"/>
      <c r="BP31" s="10"/>
      <c r="BQ31" s="10"/>
      <c r="BR31" s="10"/>
      <c r="BS31" s="10"/>
      <c r="BT31" s="10"/>
      <c r="BU31" s="8"/>
      <c r="BV31" s="8"/>
      <c r="BW31" s="8"/>
      <c r="BX31" s="8"/>
    </row>
    <row r="32" spans="1:76" s="50" customFormat="1" ht="25.5" customHeight="1">
      <c r="A32" s="57"/>
      <c r="B32" s="14"/>
      <c r="C32" s="16"/>
      <c r="D32" s="17"/>
      <c r="E32" s="18"/>
      <c r="F32" s="18"/>
      <c r="G32" s="15"/>
      <c r="H32" s="19"/>
      <c r="I32" s="19"/>
      <c r="J32" s="19"/>
      <c r="K32" s="19"/>
      <c r="L32" s="15"/>
      <c r="M32" s="15"/>
      <c r="N32" s="20"/>
      <c r="O32" s="20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20"/>
      <c r="AD32" s="20"/>
      <c r="AE32" s="20"/>
      <c r="AF32" s="20"/>
      <c r="AG32" s="20"/>
      <c r="AH32" s="19"/>
      <c r="AI32" s="19"/>
      <c r="AJ32" s="19"/>
      <c r="AK32" s="21"/>
      <c r="AL32" s="22"/>
      <c r="AM32" s="22"/>
      <c r="AN32" s="22"/>
      <c r="AO32" s="22"/>
      <c r="AP32" s="22"/>
      <c r="AQ32" s="19"/>
      <c r="AR32" s="22"/>
      <c r="AS32" s="22"/>
      <c r="AT32" s="15"/>
      <c r="AU32" s="15"/>
      <c r="AV32" s="22"/>
      <c r="AW32" s="22"/>
      <c r="AX32" s="18"/>
      <c r="AY32" s="22"/>
      <c r="AZ32" s="19"/>
      <c r="BA32" s="19"/>
      <c r="BB32" s="19"/>
      <c r="BC32" s="21"/>
      <c r="BD32" s="22"/>
      <c r="BE32" s="22"/>
      <c r="BF32" s="22"/>
      <c r="BG32" s="22"/>
      <c r="BH32" s="22"/>
      <c r="BI32" s="19"/>
      <c r="BJ32" s="19"/>
      <c r="BK32" s="21"/>
      <c r="BL32" s="47"/>
      <c r="BM32" s="22"/>
      <c r="BN32" s="47"/>
      <c r="BO32" s="47"/>
      <c r="BP32" s="22"/>
      <c r="BQ32" s="18"/>
      <c r="BR32" s="18"/>
      <c r="BS32" s="47"/>
      <c r="BT32" s="47"/>
      <c r="BU32" s="19"/>
      <c r="BV32" s="19"/>
      <c r="BW32" s="19"/>
      <c r="BX32" s="19"/>
    </row>
    <row r="33" spans="1:76" s="50" customFormat="1" ht="25.5" customHeight="1">
      <c r="A33" s="56">
        <v>140</v>
      </c>
      <c r="B33" s="4">
        <v>140</v>
      </c>
      <c r="C33" s="6" t="s">
        <v>115</v>
      </c>
      <c r="D33" s="7" t="s">
        <v>20</v>
      </c>
      <c r="E33" s="11"/>
      <c r="F33" s="11"/>
      <c r="G33" s="5"/>
      <c r="H33" s="8"/>
      <c r="I33" s="8"/>
      <c r="J33" s="8"/>
      <c r="K33" s="8"/>
      <c r="L33" s="5"/>
      <c r="M33" s="5"/>
      <c r="N33" s="9"/>
      <c r="O33" s="9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9"/>
      <c r="AD33" s="9"/>
      <c r="AE33" s="9"/>
      <c r="AF33" s="9"/>
      <c r="AG33" s="9" t="s">
        <v>119</v>
      </c>
      <c r="AH33" s="8"/>
      <c r="AI33" s="8"/>
      <c r="AJ33" s="8"/>
      <c r="AK33" s="3"/>
      <c r="AL33" s="10"/>
      <c r="AM33" s="10"/>
      <c r="AN33" s="10"/>
      <c r="AO33" s="10"/>
      <c r="AP33" s="10"/>
      <c r="AQ33" s="8"/>
      <c r="AR33" s="10"/>
      <c r="AS33" s="10"/>
      <c r="AT33" s="5"/>
      <c r="AU33" s="5"/>
      <c r="AV33" s="10"/>
      <c r="AW33" s="10"/>
      <c r="AX33" s="11"/>
      <c r="AY33" s="10"/>
      <c r="AZ33" s="8"/>
      <c r="BA33" s="8"/>
      <c r="BB33" s="8"/>
      <c r="BC33" s="3"/>
      <c r="BD33" s="10"/>
      <c r="BE33" s="10"/>
      <c r="BF33" s="10"/>
      <c r="BG33" s="10"/>
      <c r="BH33" s="10"/>
      <c r="BI33" s="8"/>
      <c r="BJ33" s="8"/>
      <c r="BK33" s="3"/>
      <c r="BL33" s="10"/>
      <c r="BM33" s="10"/>
      <c r="BN33" s="10"/>
      <c r="BO33" s="10"/>
      <c r="BP33" s="10"/>
      <c r="BQ33" s="10"/>
      <c r="BR33" s="10"/>
      <c r="BS33" s="10"/>
      <c r="BT33" s="10"/>
      <c r="BU33" s="8"/>
      <c r="BV33" s="8"/>
      <c r="BW33" s="8"/>
      <c r="BX33" s="8"/>
    </row>
    <row r="34" spans="1:76" s="50" customFormat="1" ht="25.5" customHeight="1">
      <c r="A34" s="56">
        <v>140</v>
      </c>
      <c r="B34" s="4">
        <v>140</v>
      </c>
      <c r="C34" s="6" t="s">
        <v>116</v>
      </c>
      <c r="D34" s="7" t="s">
        <v>22</v>
      </c>
      <c r="E34" s="11"/>
      <c r="F34" s="11"/>
      <c r="G34" s="5"/>
      <c r="H34" s="8"/>
      <c r="I34" s="8"/>
      <c r="J34" s="8"/>
      <c r="K34" s="8"/>
      <c r="L34" s="5"/>
      <c r="M34" s="5"/>
      <c r="N34" s="9"/>
      <c r="O34" s="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9"/>
      <c r="AD34" s="9"/>
      <c r="AE34" s="9"/>
      <c r="AF34" s="9"/>
      <c r="AG34" s="9">
        <v>300</v>
      </c>
      <c r="AH34" s="8"/>
      <c r="AI34" s="8"/>
      <c r="AJ34" s="8"/>
      <c r="AK34" s="3"/>
      <c r="AL34" s="10"/>
      <c r="AM34" s="10"/>
      <c r="AN34" s="10"/>
      <c r="AO34" s="10"/>
      <c r="AP34" s="10"/>
      <c r="AQ34" s="8"/>
      <c r="AR34" s="10"/>
      <c r="AS34" s="10"/>
      <c r="AT34" s="5"/>
      <c r="AU34" s="5"/>
      <c r="AV34" s="10"/>
      <c r="AW34" s="10"/>
      <c r="AX34" s="11"/>
      <c r="AY34" s="10"/>
      <c r="AZ34" s="8"/>
      <c r="BA34" s="8"/>
      <c r="BB34" s="8"/>
      <c r="BC34" s="3"/>
      <c r="BD34" s="10"/>
      <c r="BE34" s="10"/>
      <c r="BF34" s="10"/>
      <c r="BG34" s="10"/>
      <c r="BH34" s="10"/>
      <c r="BI34" s="8"/>
      <c r="BJ34" s="8"/>
      <c r="BK34" s="3"/>
      <c r="BL34" s="10"/>
      <c r="BM34" s="10"/>
      <c r="BN34" s="10"/>
      <c r="BO34" s="10"/>
      <c r="BP34" s="10"/>
      <c r="BQ34" s="10"/>
      <c r="BR34" s="10"/>
      <c r="BS34" s="10"/>
      <c r="BT34" s="10"/>
      <c r="BU34" s="8"/>
      <c r="BV34" s="8"/>
      <c r="BW34" s="8"/>
      <c r="BX34" s="8"/>
    </row>
    <row r="35" spans="1:76" s="50" customFormat="1" ht="25.5" customHeight="1">
      <c r="A35" s="56">
        <v>140</v>
      </c>
      <c r="B35" s="4">
        <v>140</v>
      </c>
      <c r="C35" s="6" t="s">
        <v>117</v>
      </c>
      <c r="D35" s="7" t="s">
        <v>22</v>
      </c>
      <c r="E35" s="11"/>
      <c r="F35" s="11"/>
      <c r="G35" s="5"/>
      <c r="H35" s="8"/>
      <c r="I35" s="8"/>
      <c r="J35" s="8"/>
      <c r="K35" s="8"/>
      <c r="L35" s="5"/>
      <c r="M35" s="5"/>
      <c r="N35" s="9"/>
      <c r="O35" s="9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9"/>
      <c r="AD35" s="9"/>
      <c r="AE35" s="9"/>
      <c r="AF35" s="9"/>
      <c r="AG35" s="9">
        <v>500</v>
      </c>
      <c r="AH35" s="8"/>
      <c r="AI35" s="8"/>
      <c r="AJ35" s="8"/>
      <c r="AK35" s="3"/>
      <c r="AL35" s="10"/>
      <c r="AM35" s="10"/>
      <c r="AN35" s="10"/>
      <c r="AO35" s="10"/>
      <c r="AP35" s="10"/>
      <c r="AQ35" s="8"/>
      <c r="AR35" s="10"/>
      <c r="AS35" s="10"/>
      <c r="AT35" s="5"/>
      <c r="AU35" s="5"/>
      <c r="AV35" s="10"/>
      <c r="AW35" s="10"/>
      <c r="AX35" s="11"/>
      <c r="AY35" s="10"/>
      <c r="AZ35" s="8"/>
      <c r="BA35" s="8"/>
      <c r="BB35" s="8"/>
      <c r="BC35" s="3"/>
      <c r="BD35" s="10"/>
      <c r="BE35" s="10"/>
      <c r="BF35" s="10"/>
      <c r="BG35" s="10"/>
      <c r="BH35" s="10"/>
      <c r="BI35" s="8"/>
      <c r="BJ35" s="8"/>
      <c r="BK35" s="3"/>
      <c r="BL35" s="10"/>
      <c r="BM35" s="10"/>
      <c r="BN35" s="10"/>
      <c r="BO35" s="10"/>
      <c r="BP35" s="10"/>
      <c r="BQ35" s="10"/>
      <c r="BR35" s="10"/>
      <c r="BS35" s="10"/>
      <c r="BT35" s="10"/>
      <c r="BU35" s="8"/>
      <c r="BV35" s="8"/>
      <c r="BW35" s="8"/>
      <c r="BX35" s="8"/>
    </row>
    <row r="36" spans="1:76" s="50" customFormat="1" ht="25.5" customHeight="1">
      <c r="A36" s="57"/>
      <c r="B36" s="14"/>
      <c r="C36" s="16"/>
      <c r="D36" s="17"/>
      <c r="E36" s="18"/>
      <c r="F36" s="18"/>
      <c r="G36" s="15"/>
      <c r="H36" s="19"/>
      <c r="I36" s="19"/>
      <c r="J36" s="19"/>
      <c r="K36" s="19"/>
      <c r="L36" s="15"/>
      <c r="M36" s="15"/>
      <c r="N36" s="20"/>
      <c r="O36" s="20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20"/>
      <c r="AD36" s="20"/>
      <c r="AE36" s="20"/>
      <c r="AF36" s="20"/>
      <c r="AG36" s="20"/>
      <c r="AH36" s="19" t="e">
        <f>BX36</f>
        <v>#VALUE!</v>
      </c>
      <c r="AI36" s="19">
        <v>100</v>
      </c>
      <c r="AJ36" s="19" t="e">
        <f t="shared" ref="AJ36:AJ42" si="2">BX36+100</f>
        <v>#VALUE!</v>
      </c>
      <c r="AK36" s="21"/>
      <c r="AL36" s="22"/>
      <c r="AM36" s="22"/>
      <c r="AN36" s="22"/>
      <c r="AO36" s="22"/>
      <c r="AP36" s="22"/>
      <c r="AQ36" s="19"/>
      <c r="AR36" s="22"/>
      <c r="AS36" s="22"/>
      <c r="AT36" s="15"/>
      <c r="AU36" s="15"/>
      <c r="AV36" s="22"/>
      <c r="AW36" s="22"/>
      <c r="AX36" s="18"/>
      <c r="AY36" s="22"/>
      <c r="AZ36" s="19"/>
      <c r="BA36" s="19"/>
      <c r="BB36" s="19"/>
      <c r="BC36" s="21"/>
      <c r="BD36" s="22"/>
      <c r="BE36" s="22"/>
      <c r="BF36" s="22"/>
      <c r="BG36" s="22"/>
      <c r="BH36" s="22"/>
      <c r="BI36" s="19"/>
      <c r="BJ36" s="19"/>
      <c r="BK36" s="21"/>
      <c r="BL36" s="47" t="s">
        <v>31</v>
      </c>
      <c r="BM36" s="22" t="s">
        <v>31</v>
      </c>
      <c r="BN36" s="47" t="s">
        <v>31</v>
      </c>
      <c r="BO36" s="47" t="s">
        <v>31</v>
      </c>
      <c r="BP36" s="22" t="s">
        <v>31</v>
      </c>
      <c r="BQ36" s="18" t="s">
        <v>31</v>
      </c>
      <c r="BR36" s="18" t="s">
        <v>31</v>
      </c>
      <c r="BS36" s="47" t="s">
        <v>31</v>
      </c>
      <c r="BT36" s="47" t="s">
        <v>31</v>
      </c>
      <c r="BU36" s="19" t="s">
        <v>31</v>
      </c>
      <c r="BV36" s="19" t="s">
        <v>31</v>
      </c>
      <c r="BW36" s="19">
        <v>100</v>
      </c>
      <c r="BX36" s="19" t="e">
        <f>ROUND((BR36+BS36)*BT36*BV36+BQ36*BU36+BW36,0)</f>
        <v>#VALUE!</v>
      </c>
    </row>
    <row r="37" spans="1:76" s="50" customFormat="1" ht="25.5" customHeight="1">
      <c r="A37" s="56">
        <v>124.386</v>
      </c>
      <c r="B37" s="4">
        <v>124.386</v>
      </c>
      <c r="C37" s="6" t="s">
        <v>107</v>
      </c>
      <c r="D37" s="7" t="s">
        <v>20</v>
      </c>
      <c r="E37" s="11"/>
      <c r="F37" s="11"/>
      <c r="G37" s="5"/>
      <c r="H37" s="8"/>
      <c r="I37" s="8"/>
      <c r="J37" s="8"/>
      <c r="K37" s="8"/>
      <c r="L37" s="5"/>
      <c r="M37" s="5"/>
      <c r="N37" s="9"/>
      <c r="O37" s="9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9"/>
      <c r="AD37" s="9"/>
      <c r="AE37" s="9"/>
      <c r="AF37" s="9"/>
      <c r="AG37" s="9"/>
      <c r="AH37" s="54">
        <f t="shared" ref="AH37:AH42" si="3">BX37</f>
        <v>0</v>
      </c>
      <c r="AI37" s="54"/>
      <c r="AJ37" s="8">
        <f t="shared" si="2"/>
        <v>100</v>
      </c>
      <c r="AK37" s="3"/>
      <c r="AL37" s="10"/>
      <c r="AM37" s="10"/>
      <c r="AN37" s="10"/>
      <c r="AO37" s="10"/>
      <c r="AP37" s="10"/>
      <c r="AQ37" s="8"/>
      <c r="AR37" s="10"/>
      <c r="AS37" s="10"/>
      <c r="AT37" s="5"/>
      <c r="AU37" s="5"/>
      <c r="AV37" s="10"/>
      <c r="AW37" s="10"/>
      <c r="AX37" s="11"/>
      <c r="AY37" s="10"/>
      <c r="AZ37" s="8"/>
      <c r="BA37" s="8"/>
      <c r="BB37" s="8"/>
      <c r="BC37" s="3"/>
      <c r="BD37" s="10"/>
      <c r="BE37" s="10"/>
      <c r="BF37" s="10"/>
      <c r="BG37" s="10"/>
      <c r="BH37" s="10"/>
      <c r="BI37" s="8"/>
      <c r="BJ37" s="8"/>
      <c r="BK37" s="3"/>
      <c r="BL37" s="53"/>
      <c r="BM37" s="53"/>
      <c r="BN37" s="53"/>
      <c r="BO37" s="53"/>
      <c r="BP37" s="10"/>
      <c r="BQ37" s="11"/>
      <c r="BR37" s="11"/>
      <c r="BS37" s="11"/>
      <c r="BT37" s="53"/>
      <c r="BU37" s="8"/>
      <c r="BV37" s="8"/>
      <c r="BW37" s="8"/>
      <c r="BX37" s="8"/>
    </row>
    <row r="38" spans="1:76" s="50" customFormat="1" ht="25.5" customHeight="1">
      <c r="A38" s="56">
        <v>124.47</v>
      </c>
      <c r="B38" s="4">
        <v>124.47</v>
      </c>
      <c r="C38" s="6" t="s">
        <v>110</v>
      </c>
      <c r="D38" s="7" t="s">
        <v>22</v>
      </c>
      <c r="E38" s="11"/>
      <c r="F38" s="11"/>
      <c r="G38" s="5"/>
      <c r="H38" s="8"/>
      <c r="I38" s="8"/>
      <c r="J38" s="8"/>
      <c r="K38" s="8"/>
      <c r="L38" s="5"/>
      <c r="M38" s="5"/>
      <c r="N38" s="9"/>
      <c r="O38" s="9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9"/>
      <c r="AD38" s="9"/>
      <c r="AE38" s="9"/>
      <c r="AF38" s="9"/>
      <c r="AG38" s="9"/>
      <c r="AH38" s="54">
        <f t="shared" si="3"/>
        <v>0</v>
      </c>
      <c r="AI38" s="54"/>
      <c r="AJ38" s="8">
        <f t="shared" si="2"/>
        <v>100</v>
      </c>
      <c r="AK38" s="3"/>
      <c r="AL38" s="10"/>
      <c r="AM38" s="10"/>
      <c r="AN38" s="10"/>
      <c r="AO38" s="10"/>
      <c r="AP38" s="10"/>
      <c r="AQ38" s="8"/>
      <c r="AR38" s="10"/>
      <c r="AS38" s="10"/>
      <c r="AT38" s="5"/>
      <c r="AU38" s="5"/>
      <c r="AV38" s="10"/>
      <c r="AW38" s="10"/>
      <c r="AX38" s="11"/>
      <c r="AY38" s="10"/>
      <c r="AZ38" s="8"/>
      <c r="BA38" s="8"/>
      <c r="BB38" s="8"/>
      <c r="BC38" s="3"/>
      <c r="BD38" s="10"/>
      <c r="BE38" s="10"/>
      <c r="BF38" s="10"/>
      <c r="BG38" s="10"/>
      <c r="BH38" s="10"/>
      <c r="BI38" s="8"/>
      <c r="BJ38" s="8"/>
      <c r="BK38" s="3"/>
      <c r="BL38" s="53"/>
      <c r="BM38" s="53"/>
      <c r="BN38" s="53"/>
      <c r="BO38" s="53"/>
      <c r="BP38" s="10"/>
      <c r="BQ38" s="11"/>
      <c r="BR38" s="11"/>
      <c r="BS38" s="11"/>
      <c r="BT38" s="53"/>
      <c r="BU38" s="8"/>
      <c r="BV38" s="8"/>
      <c r="BW38" s="8"/>
      <c r="BX38" s="8"/>
    </row>
    <row r="39" spans="1:76" s="50" customFormat="1" ht="25.5" customHeight="1">
      <c r="A39" s="56">
        <v>124.709</v>
      </c>
      <c r="B39" s="4">
        <v>124.709</v>
      </c>
      <c r="C39" s="6" t="s">
        <v>111</v>
      </c>
      <c r="D39" s="7" t="s">
        <v>22</v>
      </c>
      <c r="E39" s="11"/>
      <c r="F39" s="11"/>
      <c r="G39" s="5"/>
      <c r="H39" s="8"/>
      <c r="I39" s="8"/>
      <c r="J39" s="8"/>
      <c r="K39" s="8"/>
      <c r="L39" s="5"/>
      <c r="M39" s="5"/>
      <c r="N39" s="9"/>
      <c r="O39" s="9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9"/>
      <c r="AD39" s="9"/>
      <c r="AE39" s="9"/>
      <c r="AF39" s="9"/>
      <c r="AG39" s="9"/>
      <c r="AH39" s="54">
        <f t="shared" si="3"/>
        <v>0</v>
      </c>
      <c r="AI39" s="54"/>
      <c r="AJ39" s="8">
        <f t="shared" si="2"/>
        <v>100</v>
      </c>
      <c r="AK39" s="3"/>
      <c r="AL39" s="10"/>
      <c r="AM39" s="10"/>
      <c r="AN39" s="10"/>
      <c r="AO39" s="10"/>
      <c r="AP39" s="10"/>
      <c r="AQ39" s="8"/>
      <c r="AR39" s="10"/>
      <c r="AS39" s="10"/>
      <c r="AT39" s="5"/>
      <c r="AU39" s="5"/>
      <c r="AV39" s="10"/>
      <c r="AW39" s="10"/>
      <c r="AX39" s="11"/>
      <c r="AY39" s="10"/>
      <c r="AZ39" s="8"/>
      <c r="BA39" s="8"/>
      <c r="BB39" s="8"/>
      <c r="BC39" s="3"/>
      <c r="BD39" s="10"/>
      <c r="BE39" s="10"/>
      <c r="BF39" s="10"/>
      <c r="BG39" s="10"/>
      <c r="BH39" s="10"/>
      <c r="BI39" s="8"/>
      <c r="BJ39" s="8"/>
      <c r="BK39" s="3"/>
      <c r="BL39" s="53"/>
      <c r="BM39" s="53"/>
      <c r="BN39" s="53"/>
      <c r="BO39" s="53"/>
      <c r="BP39" s="10"/>
      <c r="BQ39" s="11"/>
      <c r="BR39" s="11"/>
      <c r="BS39" s="11"/>
      <c r="BT39" s="53"/>
      <c r="BU39" s="8"/>
      <c r="BV39" s="8"/>
      <c r="BW39" s="8"/>
      <c r="BX39" s="8"/>
    </row>
    <row r="40" spans="1:76" s="50" customFormat="1" ht="25.5" customHeight="1">
      <c r="A40" s="56">
        <v>124.806</v>
      </c>
      <c r="B40" s="4">
        <v>124.806</v>
      </c>
      <c r="C40" s="6" t="s">
        <v>108</v>
      </c>
      <c r="D40" s="7" t="s">
        <v>22</v>
      </c>
      <c r="E40" s="11"/>
      <c r="F40" s="11"/>
      <c r="G40" s="5"/>
      <c r="H40" s="8"/>
      <c r="I40" s="8"/>
      <c r="J40" s="8"/>
      <c r="K40" s="8"/>
      <c r="L40" s="5"/>
      <c r="M40" s="5"/>
      <c r="N40" s="9"/>
      <c r="O40" s="9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9"/>
      <c r="AD40" s="9"/>
      <c r="AE40" s="9"/>
      <c r="AF40" s="9"/>
      <c r="AG40" s="9"/>
      <c r="AH40" s="54">
        <f t="shared" si="3"/>
        <v>0</v>
      </c>
      <c r="AI40" s="54"/>
      <c r="AJ40" s="8">
        <f t="shared" si="2"/>
        <v>100</v>
      </c>
      <c r="AK40" s="3"/>
      <c r="AL40" s="10"/>
      <c r="AM40" s="10"/>
      <c r="AN40" s="10"/>
      <c r="AO40" s="10"/>
      <c r="AP40" s="10"/>
      <c r="AQ40" s="8"/>
      <c r="AR40" s="10"/>
      <c r="AS40" s="10"/>
      <c r="AT40" s="5"/>
      <c r="AU40" s="5"/>
      <c r="AV40" s="10"/>
      <c r="AW40" s="10"/>
      <c r="AX40" s="11"/>
      <c r="AY40" s="10"/>
      <c r="AZ40" s="8"/>
      <c r="BA40" s="8"/>
      <c r="BB40" s="8"/>
      <c r="BC40" s="3"/>
      <c r="BD40" s="10"/>
      <c r="BE40" s="10"/>
      <c r="BF40" s="10"/>
      <c r="BG40" s="10"/>
      <c r="BH40" s="10"/>
      <c r="BI40" s="8"/>
      <c r="BJ40" s="8"/>
      <c r="BK40" s="3"/>
      <c r="BL40" s="53"/>
      <c r="BM40" s="53"/>
      <c r="BN40" s="53"/>
      <c r="BO40" s="53"/>
      <c r="BP40" s="10"/>
      <c r="BQ40" s="11"/>
      <c r="BR40" s="11"/>
      <c r="BS40" s="11"/>
      <c r="BT40" s="53"/>
      <c r="BU40" s="8"/>
      <c r="BV40" s="8"/>
      <c r="BW40" s="8"/>
      <c r="BX40" s="8"/>
    </row>
    <row r="41" spans="1:76" s="50" customFormat="1" ht="25.5" customHeight="1">
      <c r="A41" s="56">
        <v>128.53800000000001</v>
      </c>
      <c r="B41" s="4">
        <v>128.53800000000001</v>
      </c>
      <c r="C41" s="6" t="s">
        <v>109</v>
      </c>
      <c r="D41" s="7" t="s">
        <v>20</v>
      </c>
      <c r="E41" s="11"/>
      <c r="F41" s="11"/>
      <c r="G41" s="5"/>
      <c r="H41" s="8"/>
      <c r="I41" s="8"/>
      <c r="J41" s="8"/>
      <c r="K41" s="8"/>
      <c r="L41" s="5"/>
      <c r="M41" s="5"/>
      <c r="N41" s="9"/>
      <c r="O41" s="9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9"/>
      <c r="AD41" s="9"/>
      <c r="AE41" s="9"/>
      <c r="AF41" s="9"/>
      <c r="AG41" s="9"/>
      <c r="AH41" s="54">
        <f t="shared" si="3"/>
        <v>0</v>
      </c>
      <c r="AI41" s="54"/>
      <c r="AJ41" s="8">
        <f t="shared" si="2"/>
        <v>100</v>
      </c>
      <c r="AK41" s="3"/>
      <c r="AL41" s="10"/>
      <c r="AM41" s="10"/>
      <c r="AN41" s="10"/>
      <c r="AO41" s="10"/>
      <c r="AP41" s="10"/>
      <c r="AQ41" s="8"/>
      <c r="AR41" s="10"/>
      <c r="AS41" s="10"/>
      <c r="AT41" s="5"/>
      <c r="AU41" s="5"/>
      <c r="AV41" s="10"/>
      <c r="AW41" s="10"/>
      <c r="AX41" s="11"/>
      <c r="AY41" s="10"/>
      <c r="AZ41" s="8"/>
      <c r="BA41" s="8"/>
      <c r="BB41" s="8"/>
      <c r="BC41" s="3"/>
      <c r="BD41" s="10"/>
      <c r="BE41" s="10"/>
      <c r="BF41" s="10"/>
      <c r="BG41" s="10"/>
      <c r="BH41" s="10"/>
      <c r="BI41" s="8"/>
      <c r="BJ41" s="8"/>
      <c r="BK41" s="3"/>
      <c r="BL41" s="53"/>
      <c r="BM41" s="53"/>
      <c r="BN41" s="53"/>
      <c r="BO41" s="53"/>
      <c r="BP41" s="10"/>
      <c r="BQ41" s="11"/>
      <c r="BR41" s="11"/>
      <c r="BS41" s="11"/>
      <c r="BT41" s="53"/>
      <c r="BU41" s="8"/>
      <c r="BV41" s="8"/>
      <c r="BW41" s="8"/>
      <c r="BX41" s="8"/>
    </row>
    <row r="42" spans="1:76" s="50" customFormat="1" ht="25.5" customHeight="1">
      <c r="A42" s="56">
        <v>124.61799999999999</v>
      </c>
      <c r="B42" s="4">
        <v>124.61799999999999</v>
      </c>
      <c r="C42" s="6" t="s">
        <v>112</v>
      </c>
      <c r="D42" s="7" t="s">
        <v>20</v>
      </c>
      <c r="E42" s="11"/>
      <c r="F42" s="11"/>
      <c r="G42" s="5"/>
      <c r="H42" s="8"/>
      <c r="I42" s="8"/>
      <c r="J42" s="8"/>
      <c r="K42" s="8"/>
      <c r="L42" s="5"/>
      <c r="M42" s="5"/>
      <c r="N42" s="9"/>
      <c r="O42" s="9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9"/>
      <c r="AD42" s="9"/>
      <c r="AE42" s="9"/>
      <c r="AF42" s="9"/>
      <c r="AG42" s="9"/>
      <c r="AH42" s="54">
        <f t="shared" si="3"/>
        <v>0</v>
      </c>
      <c r="AI42" s="54"/>
      <c r="AJ42" s="8">
        <f t="shared" si="2"/>
        <v>100</v>
      </c>
      <c r="AK42" s="3"/>
      <c r="AL42" s="10"/>
      <c r="AM42" s="10"/>
      <c r="AN42" s="10"/>
      <c r="AO42" s="10"/>
      <c r="AP42" s="10"/>
      <c r="AQ42" s="8"/>
      <c r="AR42" s="10"/>
      <c r="AS42" s="10"/>
      <c r="AT42" s="5"/>
      <c r="AU42" s="5"/>
      <c r="AV42" s="10"/>
      <c r="AW42" s="10"/>
      <c r="AX42" s="11"/>
      <c r="AY42" s="10"/>
      <c r="AZ42" s="8"/>
      <c r="BA42" s="8"/>
      <c r="BB42" s="8"/>
      <c r="BC42" s="3"/>
      <c r="BD42" s="10"/>
      <c r="BE42" s="10"/>
      <c r="BF42" s="10"/>
      <c r="BG42" s="10"/>
      <c r="BH42" s="10"/>
      <c r="BI42" s="8"/>
      <c r="BJ42" s="8"/>
      <c r="BK42" s="3"/>
      <c r="BL42" s="53"/>
      <c r="BM42" s="53"/>
      <c r="BN42" s="53"/>
      <c r="BO42" s="53"/>
      <c r="BP42" s="10"/>
      <c r="BQ42" s="11"/>
      <c r="BR42" s="11"/>
      <c r="BS42" s="11"/>
      <c r="BT42" s="53"/>
      <c r="BU42" s="8"/>
      <c r="BV42" s="8"/>
      <c r="BW42" s="8"/>
      <c r="BX42" s="8"/>
    </row>
    <row r="43" spans="1:76" s="50" customFormat="1" ht="25.5" customHeight="1" thickBot="1">
      <c r="A43" s="24"/>
      <c r="B43" s="23"/>
      <c r="C43" s="25"/>
      <c r="D43" s="26"/>
      <c r="E43" s="27"/>
      <c r="F43" s="27"/>
      <c r="G43" s="24"/>
      <c r="H43" s="28" t="str">
        <f>IF(G43=0,"",IF(BB43=0,"Do Nothing",BB43))</f>
        <v/>
      </c>
      <c r="I43" s="28"/>
      <c r="J43" s="28"/>
      <c r="K43" s="28"/>
      <c r="L43" s="24"/>
      <c r="M43" s="24"/>
      <c r="N43" s="29"/>
      <c r="O43" s="29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9"/>
      <c r="AD43" s="29"/>
      <c r="AE43" s="29"/>
      <c r="AF43" s="29"/>
      <c r="AG43" s="29"/>
      <c r="AH43" s="28"/>
      <c r="AI43" s="28"/>
      <c r="AJ43" s="28"/>
      <c r="AK43" s="21"/>
      <c r="AL43" s="22"/>
      <c r="AM43" s="22"/>
      <c r="AN43" s="22"/>
      <c r="AO43" s="22"/>
      <c r="AP43" s="22"/>
      <c r="AQ43" s="19"/>
      <c r="AR43" s="22"/>
      <c r="AS43" s="22"/>
      <c r="AT43" s="15"/>
      <c r="AU43" s="15"/>
      <c r="AV43" s="22"/>
      <c r="AW43" s="22"/>
      <c r="AX43" s="18"/>
      <c r="AY43" s="22"/>
      <c r="AZ43" s="19"/>
      <c r="BA43" s="19"/>
      <c r="BB43" s="19"/>
      <c r="BC43" s="21"/>
      <c r="BD43" s="22"/>
      <c r="BE43" s="22"/>
      <c r="BF43" s="22"/>
      <c r="BG43" s="22"/>
      <c r="BH43" s="22"/>
      <c r="BI43" s="19"/>
      <c r="BJ43" s="19"/>
      <c r="BK43" s="21"/>
      <c r="BL43" s="22"/>
      <c r="BM43" s="22"/>
      <c r="BN43" s="22"/>
      <c r="BO43" s="22"/>
      <c r="BP43" s="22"/>
      <c r="BQ43" s="22"/>
      <c r="BR43" s="22"/>
      <c r="BS43" s="22"/>
      <c r="BT43" s="22"/>
      <c r="BU43" s="19"/>
      <c r="BV43" s="19"/>
      <c r="BW43" s="19"/>
      <c r="BX43" s="19"/>
    </row>
    <row r="44" spans="1:76" s="49" customFormat="1" ht="16.5" customHeight="1" thickTop="1">
      <c r="A44" s="58"/>
      <c r="B44" s="36"/>
      <c r="C44" s="84" t="s">
        <v>23</v>
      </c>
      <c r="D44" s="84"/>
      <c r="E44" s="37"/>
      <c r="F44" s="37"/>
      <c r="G44" s="37"/>
      <c r="H44" s="44">
        <f>COUNT(H8:H43)</f>
        <v>0</v>
      </c>
      <c r="I44" s="44">
        <f>COUNT(I8:I43)</f>
        <v>0</v>
      </c>
      <c r="J44" s="44">
        <f>COUNT(J8:J43)</f>
        <v>0</v>
      </c>
      <c r="K44" s="44">
        <f>COUNT(K8:K43)</f>
        <v>0</v>
      </c>
      <c r="L44" s="44">
        <f>SUM(L8:L43)</f>
        <v>0</v>
      </c>
      <c r="M44" s="44">
        <f>SUM(M8:M43)</f>
        <v>0</v>
      </c>
      <c r="N44" s="44">
        <f>COUNT(N8:N43)</f>
        <v>4</v>
      </c>
      <c r="O44" s="44">
        <f>COUNT(O8:O43)</f>
        <v>0</v>
      </c>
      <c r="P44" s="44">
        <f t="shared" ref="P44:AB44" si="4">SUM(P8:P43)</f>
        <v>257.60000000000002</v>
      </c>
      <c r="Q44" s="44">
        <f t="shared" si="4"/>
        <v>0</v>
      </c>
      <c r="R44" s="44">
        <f t="shared" si="4"/>
        <v>0</v>
      </c>
      <c r="S44" s="44">
        <f t="shared" si="4"/>
        <v>0</v>
      </c>
      <c r="T44" s="44">
        <f t="shared" si="4"/>
        <v>8</v>
      </c>
      <c r="U44" s="44">
        <f t="shared" si="4"/>
        <v>0</v>
      </c>
      <c r="V44" s="44">
        <f t="shared" si="4"/>
        <v>8</v>
      </c>
      <c r="W44" s="44">
        <f t="shared" si="4"/>
        <v>382.6</v>
      </c>
      <c r="X44" s="44">
        <f t="shared" si="4"/>
        <v>275</v>
      </c>
      <c r="Y44" s="44">
        <f t="shared" si="4"/>
        <v>540.20000000000005</v>
      </c>
      <c r="Z44" s="44">
        <f t="shared" si="4"/>
        <v>4</v>
      </c>
      <c r="AA44" s="44">
        <f t="shared" si="4"/>
        <v>815.2</v>
      </c>
      <c r="AB44" s="44">
        <f t="shared" si="4"/>
        <v>0</v>
      </c>
      <c r="AC44" s="44">
        <f t="shared" ref="AC44:AJ44" si="5">COUNT(AC8:AC43)</f>
        <v>0</v>
      </c>
      <c r="AD44" s="44">
        <f t="shared" si="5"/>
        <v>2</v>
      </c>
      <c r="AE44" s="44">
        <f t="shared" si="5"/>
        <v>2</v>
      </c>
      <c r="AF44" s="44">
        <f t="shared" si="5"/>
        <v>2</v>
      </c>
      <c r="AG44" s="44">
        <f t="shared" si="5"/>
        <v>2</v>
      </c>
      <c r="AH44" s="44">
        <f t="shared" si="5"/>
        <v>6</v>
      </c>
      <c r="AI44" s="44">
        <f t="shared" si="5"/>
        <v>1</v>
      </c>
      <c r="AJ44" s="44">
        <f t="shared" si="5"/>
        <v>6</v>
      </c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1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49" customFormat="1" ht="16.5" customHeight="1" thickBot="1">
      <c r="A45" s="59"/>
      <c r="B45" s="34"/>
      <c r="C45" s="85" t="s">
        <v>24</v>
      </c>
      <c r="D45" s="85"/>
      <c r="E45" s="33"/>
      <c r="F45" s="33"/>
      <c r="G45" s="33"/>
      <c r="H45" s="35">
        <f>ROUND(IF(H44=0,0,(SUM(H8:H43)/H44)),0)</f>
        <v>0</v>
      </c>
      <c r="I45" s="35">
        <f>ROUND(IF(I44=0,0,(SUM(I8:I43)/I44)),0)</f>
        <v>0</v>
      </c>
      <c r="J45" s="35">
        <f>ROUND(IF(J44=0,0,(SUM(J8:J43)/J44)),0)</f>
        <v>0</v>
      </c>
      <c r="K45" s="35">
        <f>ROUND(IF(K44=0,0,(SUM(K8:K43)/K44)),0)</f>
        <v>0</v>
      </c>
      <c r="L45" s="35">
        <v>75</v>
      </c>
      <c r="M45" s="35">
        <v>125</v>
      </c>
      <c r="N45" s="35" t="e">
        <f>ROUND(IF(N44=0,0,(SUM(N8:N43)/N44)),0)</f>
        <v>#VALUE!</v>
      </c>
      <c r="O45" s="35">
        <f>ROUND(IF(O44=0,0,(SUM(O8:O43)/O44)),0)</f>
        <v>0</v>
      </c>
      <c r="P45" s="35">
        <v>5</v>
      </c>
      <c r="Q45" s="35">
        <v>5</v>
      </c>
      <c r="R45" s="35">
        <v>15</v>
      </c>
      <c r="S45" s="35">
        <v>25</v>
      </c>
      <c r="T45" s="35">
        <v>250</v>
      </c>
      <c r="U45" s="35">
        <v>1000</v>
      </c>
      <c r="V45" s="35">
        <v>3000</v>
      </c>
      <c r="W45" s="35">
        <v>5</v>
      </c>
      <c r="X45" s="35">
        <v>35</v>
      </c>
      <c r="Y45" s="35">
        <v>70</v>
      </c>
      <c r="Z45" s="35">
        <v>5000</v>
      </c>
      <c r="AA45" s="35">
        <v>500</v>
      </c>
      <c r="AB45" s="35">
        <v>10000</v>
      </c>
      <c r="AC45" s="35">
        <f t="shared" ref="AC45:AJ45" si="6">ROUND(IF(AC44=0,0,(SUM(AC8:AC43)/AC44)),0)</f>
        <v>0</v>
      </c>
      <c r="AD45" s="35" t="e">
        <f t="shared" si="6"/>
        <v>#VALUE!</v>
      </c>
      <c r="AE45" s="35">
        <f t="shared" si="6"/>
        <v>0</v>
      </c>
      <c r="AF45" s="35">
        <f t="shared" si="6"/>
        <v>0</v>
      </c>
      <c r="AG45" s="35">
        <f t="shared" si="6"/>
        <v>400</v>
      </c>
      <c r="AH45" s="35" t="e">
        <f t="shared" si="6"/>
        <v>#VALUE!</v>
      </c>
      <c r="AI45" s="35">
        <f t="shared" si="6"/>
        <v>100</v>
      </c>
      <c r="AJ45" s="35" t="e">
        <f t="shared" si="6"/>
        <v>#VALUE!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1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49" customFormat="1" ht="16.5" thickTop="1">
      <c r="A46" s="60"/>
      <c r="B46" s="36"/>
      <c r="C46" s="83" t="s">
        <v>25</v>
      </c>
      <c r="D46" s="83"/>
      <c r="E46" s="37"/>
      <c r="F46" s="37"/>
      <c r="G46" s="37"/>
      <c r="H46" s="38">
        <f>ROUND(SUM(H8:H43),0)</f>
        <v>0</v>
      </c>
      <c r="I46" s="38">
        <f>ROUND(SUM(I8:I43),0)</f>
        <v>0</v>
      </c>
      <c r="J46" s="38">
        <f>ROUND(SUM(J8:J43),0)</f>
        <v>0</v>
      </c>
      <c r="K46" s="38">
        <f>ROUND(SUM(K8:K43),0)</f>
        <v>0</v>
      </c>
      <c r="L46" s="38">
        <f>ROUND(L44*L45,0)</f>
        <v>0</v>
      </c>
      <c r="M46" s="38">
        <f>ROUND(M44*M45,0)</f>
        <v>0</v>
      </c>
      <c r="N46" s="38" t="e">
        <f>ROUND(SUM(N8:N43),0)</f>
        <v>#VALUE!</v>
      </c>
      <c r="O46" s="38">
        <f>ROUND(SUM(O8:O43),0)</f>
        <v>0</v>
      </c>
      <c r="P46" s="38">
        <f t="shared" ref="P46:AA46" si="7">ROUND(P44*P45,0)</f>
        <v>1288</v>
      </c>
      <c r="Q46" s="38">
        <f t="shared" si="7"/>
        <v>0</v>
      </c>
      <c r="R46" s="38">
        <f t="shared" si="7"/>
        <v>0</v>
      </c>
      <c r="S46" s="38">
        <f t="shared" si="7"/>
        <v>0</v>
      </c>
      <c r="T46" s="38">
        <f t="shared" si="7"/>
        <v>2000</v>
      </c>
      <c r="U46" s="38">
        <f t="shared" si="7"/>
        <v>0</v>
      </c>
      <c r="V46" s="38">
        <f t="shared" si="7"/>
        <v>24000</v>
      </c>
      <c r="W46" s="38">
        <f t="shared" si="7"/>
        <v>1913</v>
      </c>
      <c r="X46" s="38">
        <f t="shared" si="7"/>
        <v>9625</v>
      </c>
      <c r="Y46" s="38">
        <f t="shared" si="7"/>
        <v>37814</v>
      </c>
      <c r="Z46" s="38">
        <f t="shared" si="7"/>
        <v>20000</v>
      </c>
      <c r="AA46" s="38">
        <f t="shared" si="7"/>
        <v>407600</v>
      </c>
      <c r="AB46" s="38">
        <f>ROUND(AB44*AB45,0)</f>
        <v>0</v>
      </c>
      <c r="AC46" s="38">
        <f t="shared" ref="AC46:AJ46" si="8">ROUND(SUM(AC8:AC43),0)</f>
        <v>0</v>
      </c>
      <c r="AD46" s="38" t="e">
        <f t="shared" si="8"/>
        <v>#VALUE!</v>
      </c>
      <c r="AE46" s="38">
        <f t="shared" si="8"/>
        <v>0</v>
      </c>
      <c r="AF46" s="38">
        <f t="shared" si="8"/>
        <v>0</v>
      </c>
      <c r="AG46" s="38">
        <f>ROUND(SUM(AG8:AG43),0)</f>
        <v>800</v>
      </c>
      <c r="AH46" s="38" t="e">
        <f t="shared" si="8"/>
        <v>#VALUE!</v>
      </c>
      <c r="AI46" s="38">
        <f t="shared" si="8"/>
        <v>100</v>
      </c>
      <c r="AJ46" s="39" t="e">
        <f t="shared" si="8"/>
        <v>#VALUE!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1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49" customFormat="1" ht="17.25" customHeight="1" thickBot="1">
      <c r="A47" s="60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4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1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49" customFormat="1" ht="17.25" customHeight="1" thickBot="1">
      <c r="A48" s="60"/>
      <c r="B48" s="36"/>
      <c r="C48" s="81" t="s">
        <v>26</v>
      </c>
      <c r="D48" s="82"/>
      <c r="E48" s="86" t="e">
        <f>SUM(H46:AJ46)</f>
        <v>#VALUE!</v>
      </c>
      <c r="F48" s="86"/>
      <c r="G48" s="8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0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1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36">
      <c r="A49" s="61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3"/>
    </row>
  </sheetData>
  <mergeCells count="85">
    <mergeCell ref="K4:K5"/>
    <mergeCell ref="L1:L5"/>
    <mergeCell ref="G1:K1"/>
    <mergeCell ref="H2:H5"/>
    <mergeCell ref="I2:K3"/>
    <mergeCell ref="I4:I5"/>
    <mergeCell ref="B1:B6"/>
    <mergeCell ref="A1:A6"/>
    <mergeCell ref="C1:C6"/>
    <mergeCell ref="D1:D6"/>
    <mergeCell ref="E1:F5"/>
    <mergeCell ref="AM2:AM5"/>
    <mergeCell ref="E48:G48"/>
    <mergeCell ref="AH1:AH5"/>
    <mergeCell ref="AJ1:AJ5"/>
    <mergeCell ref="AF1:AF5"/>
    <mergeCell ref="T1:Y1"/>
    <mergeCell ref="Z1:Z5"/>
    <mergeCell ref="Y2:Y5"/>
    <mergeCell ref="AA1:AA5"/>
    <mergeCell ref="T2:T5"/>
    <mergeCell ref="V2:V5"/>
    <mergeCell ref="AD1:AD5"/>
    <mergeCell ref="AE1:AE5"/>
    <mergeCell ref="AC1:AC5"/>
    <mergeCell ref="N1:N5"/>
    <mergeCell ref="P1:P5"/>
    <mergeCell ref="C48:D48"/>
    <mergeCell ref="C46:D46"/>
    <mergeCell ref="C44:D44"/>
    <mergeCell ref="C45:D45"/>
    <mergeCell ref="AL2:AL5"/>
    <mergeCell ref="Q1:Q5"/>
    <mergeCell ref="AB1:AB5"/>
    <mergeCell ref="W2:W5"/>
    <mergeCell ref="X2:X5"/>
    <mergeCell ref="U2:U5"/>
    <mergeCell ref="R1:R5"/>
    <mergeCell ref="S1:S5"/>
    <mergeCell ref="O1:O5"/>
    <mergeCell ref="G2:G5"/>
    <mergeCell ref="M1:M5"/>
    <mergeCell ref="J4:J5"/>
    <mergeCell ref="AU2:AU5"/>
    <mergeCell ref="AN2:AN5"/>
    <mergeCell ref="AO2:AO5"/>
    <mergeCell ref="AV3:AV5"/>
    <mergeCell ref="AW3:AW5"/>
    <mergeCell ref="AP2:AP5"/>
    <mergeCell ref="AQ2:AQ5"/>
    <mergeCell ref="AR4:AR5"/>
    <mergeCell ref="AS4:AS5"/>
    <mergeCell ref="AR2:AS3"/>
    <mergeCell ref="BX2:BX5"/>
    <mergeCell ref="AL1:BB1"/>
    <mergeCell ref="AV2:AW2"/>
    <mergeCell ref="BL2:BL5"/>
    <mergeCell ref="BN2:BN5"/>
    <mergeCell ref="AY2:AY5"/>
    <mergeCell ref="AZ2:AZ5"/>
    <mergeCell ref="BW2:BW5"/>
    <mergeCell ref="BU2:BU5"/>
    <mergeCell ref="BV2:BV5"/>
    <mergeCell ref="BO2:BO5"/>
    <mergeCell ref="BP2:BP5"/>
    <mergeCell ref="BQ2:BQ5"/>
    <mergeCell ref="BA2:BA5"/>
    <mergeCell ref="BB2:BB5"/>
    <mergeCell ref="AT2:AT5"/>
    <mergeCell ref="BR2:BR5"/>
    <mergeCell ref="BS2:BS5"/>
    <mergeCell ref="BT2:BT5"/>
    <mergeCell ref="AG1:AG5"/>
    <mergeCell ref="AI1:AI5"/>
    <mergeCell ref="BJ2:BJ5"/>
    <mergeCell ref="BG2:BG5"/>
    <mergeCell ref="BH2:BH5"/>
    <mergeCell ref="BI2:BI5"/>
    <mergeCell ref="AX2:AX5"/>
    <mergeCell ref="BD1:BJ1"/>
    <mergeCell ref="BF2:BF5"/>
    <mergeCell ref="BD2:BD5"/>
    <mergeCell ref="BE2:BE5"/>
    <mergeCell ref="BL1:BX1"/>
    <mergeCell ref="BM2:BM5"/>
  </mergeCells>
  <phoneticPr fontId="3" type="noConversion"/>
  <printOptions horizontalCentered="1"/>
  <pageMargins left="0.5" right="0.5" top="1" bottom="0.5" header="0" footer="0"/>
  <pageSetup scale="37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SAFETY</vt:lpstr>
      <vt:lpstr>SAFETY!Print_Area</vt:lpstr>
      <vt:lpstr>SAFETY!Print_Titles</vt:lpstr>
    </vt:vector>
  </TitlesOfParts>
  <Company>NDDOT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Cork</dc:creator>
  <cp:lastModifiedBy>Scott, Cameron M.</cp:lastModifiedBy>
  <cp:lastPrinted>2006-08-08T14:36:15Z</cp:lastPrinted>
  <dcterms:created xsi:type="dcterms:W3CDTF">2004-04-21T15:41:20Z</dcterms:created>
  <dcterms:modified xsi:type="dcterms:W3CDTF">2022-11-23T16:49:32Z</dcterms:modified>
</cp:coreProperties>
</file>