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andvig\Downloads\Minot Puppy Dog Coulee\"/>
    </mc:Choice>
  </mc:AlternateContent>
  <xr:revisionPtr revIDLastSave="0" documentId="13_ncr:1_{10F72504-FF8C-40FC-B3A9-468525A76C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22" i="1"/>
  <c r="C15" i="1" l="1"/>
  <c r="C14" i="1"/>
  <c r="C18" i="1" l="1"/>
  <c r="E22" i="1"/>
  <c r="C13" i="1"/>
</calcChain>
</file>

<file path=xl/sharedStrings.xml><?xml version="1.0" encoding="utf-8"?>
<sst xmlns="http://schemas.openxmlformats.org/spreadsheetml/2006/main" count="23" uniqueCount="22">
  <si>
    <t>2-yr</t>
  </si>
  <si>
    <t>10-yr</t>
  </si>
  <si>
    <t>25-yr</t>
  </si>
  <si>
    <t>50-yr</t>
  </si>
  <si>
    <t>100-yr</t>
  </si>
  <si>
    <t>500-yr</t>
  </si>
  <si>
    <t>Event</t>
  </si>
  <si>
    <t>Probability</t>
  </si>
  <si>
    <t>Discharge (cfs)</t>
  </si>
  <si>
    <t>Logarithmic Equation</t>
  </si>
  <si>
    <t>200-Year Discharge - Interpolated Estimate for Use With USGS Regression Equations For Structures at Ungauged Locations</t>
  </si>
  <si>
    <t>(A)  Estimated 200-year (.005 probability) discharge is the product of the logarithmic equation above multiplied by an adjustment factor</t>
  </si>
  <si>
    <t xml:space="preserve">        through comparison of the logarithmic equation results to several 200-year discharge estimates provided by Bulletin 17 B estimates</t>
  </si>
  <si>
    <t xml:space="preserve">        for stream gauges throughout North Dakota.  The 200-year discharge determined here is intended solely for use in bridge scour</t>
  </si>
  <si>
    <t xml:space="preserve">        calculations in accordance with FHWA HEC 18, and should not be used to determine design discharge for any other purposes.</t>
  </si>
  <si>
    <t>Location:</t>
  </si>
  <si>
    <t xml:space="preserve">Bridge 0281-128.331 </t>
  </si>
  <si>
    <t xml:space="preserve">        of 1.03.  The adjustment factor generally provides a conservative (higher) 200-year discharge.  The adjustment factor was derived</t>
  </si>
  <si>
    <t>Interpolated Event</t>
  </si>
  <si>
    <t>Discharge (cfs)
(A)</t>
  </si>
  <si>
    <r>
      <rPr>
        <b/>
        <sz val="11"/>
        <color theme="1"/>
        <rFont val="Calibri"/>
        <family val="2"/>
        <scheme val="minor"/>
      </rPr>
      <t>Instructions:</t>
    </r>
    <r>
      <rPr>
        <i/>
        <sz val="11"/>
        <color theme="1"/>
        <rFont val="Calibri"/>
        <family val="2"/>
        <scheme val="minor"/>
      </rPr>
      <t xml:space="preserve"> Input values for the 2-yr, 10-yr, 25-yr, 50-yr, 100-yr, and 500-yr events above. Then, specify the recurrence interval (e.g., 200 for a 200-year event) for the discharge event you want interpolated into cell C22. This will automatically generate the annual probability and interpolated discharge for the specified event.</t>
    </r>
  </si>
  <si>
    <t>Version 1.3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</si>
</sst>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&quot;-yr&quot;"/>
    <numFmt numFmtId="166" formatCode="0.000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0" xfId="0" applyNumberFormat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readingOrder="1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2" fillId="5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Flow Data</c:v>
          </c:tx>
          <c:spPr>
            <a:ln w="28575">
              <a:noFill/>
            </a:ln>
          </c:spPr>
          <c:trendline>
            <c:trendlineType val="log"/>
            <c:dispRSqr val="0"/>
            <c:dispEq val="1"/>
            <c:trendlineLbl>
              <c:layout>
                <c:manualLayout>
                  <c:x val="9.0508967629046366E-2"/>
                  <c:y val="-0.53188830562846312"/>
                </c:manualLayout>
              </c:layout>
              <c:numFmt formatCode="0.000" sourceLinked="0"/>
            </c:trendlineLbl>
          </c:trendline>
          <c:xVal>
            <c:numRef>
              <c:f>Sheet1!$D$5:$D$10</c:f>
              <c:numCache>
                <c:formatCode>General</c:formatCode>
                <c:ptCount val="6"/>
                <c:pt idx="0">
                  <c:v>0.5</c:v>
                </c:pt>
                <c:pt idx="1">
                  <c:v>0.1</c:v>
                </c:pt>
                <c:pt idx="2">
                  <c:v>0.04</c:v>
                </c:pt>
                <c:pt idx="3">
                  <c:v>0.02</c:v>
                </c:pt>
                <c:pt idx="4">
                  <c:v>0.01</c:v>
                </c:pt>
                <c:pt idx="5">
                  <c:v>2E-3</c:v>
                </c:pt>
              </c:numCache>
            </c:numRef>
          </c:xVal>
          <c:yVal>
            <c:numRef>
              <c:f>Sheet1!$E$5:$E$10</c:f>
              <c:numCache>
                <c:formatCode>General</c:formatCode>
                <c:ptCount val="6"/>
                <c:pt idx="0">
                  <c:v>356</c:v>
                </c:pt>
                <c:pt idx="1">
                  <c:v>2041</c:v>
                </c:pt>
                <c:pt idx="2">
                  <c:v>3595</c:v>
                </c:pt>
                <c:pt idx="3">
                  <c:v>4991</c:v>
                </c:pt>
                <c:pt idx="4">
                  <c:v>6605</c:v>
                </c:pt>
                <c:pt idx="5">
                  <c:v>11132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91-4827-89A5-6D07237E73A3}"/>
            </c:ext>
          </c:extLst>
        </c:ser>
        <c:ser>
          <c:idx val="1"/>
          <c:order val="1"/>
          <c:tx>
            <c:v>Interpolated Value</c:v>
          </c:tx>
          <c:spPr>
            <a:ln w="28575">
              <a:noFill/>
            </a:ln>
          </c:spPr>
          <c:xVal>
            <c:numRef>
              <c:f>Sheet1!$D$22</c:f>
              <c:numCache>
                <c:formatCode>0.000</c:formatCode>
                <c:ptCount val="1"/>
                <c:pt idx="0">
                  <c:v>6.6666666666666666E-2</c:v>
                </c:pt>
              </c:numCache>
            </c:numRef>
          </c:xVal>
          <c:yVal>
            <c:numRef>
              <c:f>Sheet1!$E$22</c:f>
              <c:numCache>
                <c:formatCode>0</c:formatCode>
                <c:ptCount val="1"/>
                <c:pt idx="0">
                  <c:v>3358.3186053903214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91-4827-89A5-6D07237E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6144"/>
        <c:axId val="41127936"/>
      </c:scatterChart>
      <c:valAx>
        <c:axId val="411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127936"/>
        <c:crosses val="autoZero"/>
        <c:crossBetween val="midCat"/>
      </c:valAx>
      <c:valAx>
        <c:axId val="4112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26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6</xdr:row>
      <xdr:rowOff>38100</xdr:rowOff>
    </xdr:from>
    <xdr:to>
      <xdr:col>12</xdr:col>
      <xdr:colOff>461961</xdr:colOff>
      <xdr:row>21</xdr:row>
      <xdr:rowOff>171450</xdr:rowOff>
    </xdr:to>
    <xdr:graphicFrame macro="">
      <xdr:nvGraphicFramePr>
        <xdr:cNvPr id="2" name="LogRegression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34"/>
  <sheetViews>
    <sheetView tabSelected="1" workbookViewId="0">
      <selection activeCell="C22" sqref="C22"/>
    </sheetView>
  </sheetViews>
  <sheetFormatPr defaultRowHeight="15" x14ac:dyDescent="0.25"/>
  <cols>
    <col min="1" max="2" width="3.28515625" style="7" customWidth="1"/>
    <col min="3" max="3" width="10.7109375" style="6" customWidth="1"/>
    <col min="4" max="4" width="12.7109375" style="7" customWidth="1"/>
    <col min="5" max="5" width="16.7109375" style="7" customWidth="1"/>
    <col min="6" max="13" width="9.140625" style="7"/>
    <col min="14" max="14" width="3.28515625" style="7" customWidth="1"/>
    <col min="15" max="16384" width="9.140625" style="7"/>
  </cols>
  <sheetData>
    <row r="1" spans="2:13" ht="15.75" thickBot="1" x14ac:dyDescent="0.3"/>
    <row r="2" spans="2:13" x14ac:dyDescent="0.25">
      <c r="B2" s="8"/>
      <c r="C2" s="9" t="s">
        <v>10</v>
      </c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2:13" x14ac:dyDescent="0.25">
      <c r="B3" s="12"/>
      <c r="M3" s="13"/>
    </row>
    <row r="4" spans="2:13" x14ac:dyDescent="0.25">
      <c r="B4" s="12"/>
      <c r="C4" s="3" t="s">
        <v>6</v>
      </c>
      <c r="D4" s="3" t="s">
        <v>7</v>
      </c>
      <c r="E4" s="2" t="s">
        <v>8</v>
      </c>
      <c r="G4" s="29" t="s">
        <v>15</v>
      </c>
      <c r="H4" s="29"/>
      <c r="I4" s="23" t="s">
        <v>16</v>
      </c>
      <c r="J4" s="24"/>
      <c r="K4" s="24"/>
      <c r="L4" s="25"/>
      <c r="M4" s="13"/>
    </row>
    <row r="5" spans="2:13" x14ac:dyDescent="0.25">
      <c r="B5" s="12"/>
      <c r="C5" s="3" t="s">
        <v>0</v>
      </c>
      <c r="D5" s="3">
        <v>0.5</v>
      </c>
      <c r="E5" s="1">
        <v>356</v>
      </c>
      <c r="G5" s="29"/>
      <c r="H5" s="29"/>
      <c r="I5" s="26"/>
      <c r="J5" s="27"/>
      <c r="K5" s="27"/>
      <c r="L5" s="28"/>
      <c r="M5" s="13"/>
    </row>
    <row r="6" spans="2:13" x14ac:dyDescent="0.25">
      <c r="B6" s="12"/>
      <c r="C6" s="3" t="s">
        <v>1</v>
      </c>
      <c r="D6" s="3">
        <v>0.1</v>
      </c>
      <c r="E6" s="1">
        <v>2041</v>
      </c>
      <c r="M6" s="13"/>
    </row>
    <row r="7" spans="2:13" x14ac:dyDescent="0.25">
      <c r="B7" s="12"/>
      <c r="C7" s="3" t="s">
        <v>2</v>
      </c>
      <c r="D7" s="3">
        <v>0.04</v>
      </c>
      <c r="E7" s="1">
        <v>3595</v>
      </c>
      <c r="M7" s="13"/>
    </row>
    <row r="8" spans="2:13" x14ac:dyDescent="0.25">
      <c r="B8" s="12"/>
      <c r="C8" s="3" t="s">
        <v>3</v>
      </c>
      <c r="D8" s="3">
        <v>0.02</v>
      </c>
      <c r="E8" s="1">
        <v>4991</v>
      </c>
      <c r="M8" s="13"/>
    </row>
    <row r="9" spans="2:13" x14ac:dyDescent="0.25">
      <c r="B9" s="12"/>
      <c r="C9" s="3" t="s">
        <v>4</v>
      </c>
      <c r="D9" s="3">
        <v>0.01</v>
      </c>
      <c r="E9" s="1">
        <v>6605</v>
      </c>
      <c r="M9" s="13"/>
    </row>
    <row r="10" spans="2:13" x14ac:dyDescent="0.25">
      <c r="B10" s="12"/>
      <c r="C10" s="3" t="s">
        <v>5</v>
      </c>
      <c r="D10" s="3">
        <v>2E-3</v>
      </c>
      <c r="E10" s="1">
        <v>11132</v>
      </c>
      <c r="M10" s="13"/>
    </row>
    <row r="11" spans="2:13" x14ac:dyDescent="0.25">
      <c r="B11" s="12"/>
      <c r="M11" s="13"/>
    </row>
    <row r="12" spans="2:13" x14ac:dyDescent="0.25">
      <c r="B12" s="12"/>
      <c r="C12" s="22" t="s">
        <v>9</v>
      </c>
      <c r="D12" s="22"/>
      <c r="E12" s="22"/>
      <c r="M12" s="13"/>
    </row>
    <row r="13" spans="2:13" x14ac:dyDescent="0.25">
      <c r="B13" s="12"/>
      <c r="C13" s="34" t="str">
        <f>"y = " &amp; ROUND(C14,3) &amp; "ln(x) + " &amp; ROUND(C15,3)</f>
        <v>y = -1949.078ln(x) + -2017.697</v>
      </c>
      <c r="D13" s="34"/>
      <c r="E13" s="34"/>
      <c r="M13" s="13"/>
    </row>
    <row r="14" spans="2:13" x14ac:dyDescent="0.25">
      <c r="B14" s="12"/>
      <c r="C14" s="35">
        <f>INDEX(LINEST(E5:E10,LN(D5:D10),TRUE,TRUE),1)</f>
        <v>-1949.0779359864491</v>
      </c>
      <c r="D14" s="35"/>
      <c r="E14" s="35"/>
      <c r="M14" s="13"/>
    </row>
    <row r="15" spans="2:13" x14ac:dyDescent="0.25">
      <c r="B15" s="12"/>
      <c r="C15" s="35">
        <f>INDEX(LINEST(E5:E10,LN(D5:D10),TRUE,TRUE),1,2)</f>
        <v>-2017.6973961330314</v>
      </c>
      <c r="D15" s="35"/>
      <c r="E15" s="35"/>
      <c r="M15" s="13"/>
    </row>
    <row r="16" spans="2:13" x14ac:dyDescent="0.25">
      <c r="B16" s="12"/>
      <c r="M16" s="13"/>
    </row>
    <row r="17" spans="2:13" x14ac:dyDescent="0.25">
      <c r="B17" s="12"/>
      <c r="C17" s="6" t="str">
        <f xml:space="preserve"> " y(" &amp; C22&amp; "-yr) = " &amp; "1.03 * [" &amp; ROUND(C14,3) &amp; "ln(" &amp; ROUND(D22,3) &amp; ") + " &amp; ROUND(C15,3) &amp; "]"</f>
        <v xml:space="preserve"> y(15-yr) = 1.03 * [-1949.078ln(0.067) + -2017.697]</v>
      </c>
      <c r="M17" s="13"/>
    </row>
    <row r="18" spans="2:13" x14ac:dyDescent="0.25">
      <c r="B18" s="12"/>
      <c r="C18" s="4" t="str">
        <f>"= y(" &amp; C22&amp; "-yr) = " &amp; ROUND(1.03*(C14*LN(D22)+C15),0) &amp; " cfs"</f>
        <v>= y(15-yr) = 3358 cfs</v>
      </c>
      <c r="M18" s="13"/>
    </row>
    <row r="19" spans="2:13" x14ac:dyDescent="0.25">
      <c r="B19" s="12"/>
      <c r="C19" s="4"/>
      <c r="M19" s="13"/>
    </row>
    <row r="20" spans="2:13" x14ac:dyDescent="0.25">
      <c r="B20" s="12"/>
      <c r="C20" s="30" t="s">
        <v>18</v>
      </c>
      <c r="D20" s="31" t="s">
        <v>7</v>
      </c>
      <c r="E20" s="32" t="s">
        <v>19</v>
      </c>
      <c r="M20" s="13"/>
    </row>
    <row r="21" spans="2:13" x14ac:dyDescent="0.25">
      <c r="B21" s="12"/>
      <c r="C21" s="30"/>
      <c r="D21" s="31"/>
      <c r="E21" s="31"/>
      <c r="M21" s="13"/>
    </row>
    <row r="22" spans="2:13" x14ac:dyDescent="0.25">
      <c r="B22" s="12"/>
      <c r="C22" s="21">
        <v>15</v>
      </c>
      <c r="D22" s="14">
        <f>1/C22</f>
        <v>6.6666666666666666E-2</v>
      </c>
      <c r="E22" s="5">
        <f>1.03*(C14*LN(D22)+C15)</f>
        <v>3358.3186053903214</v>
      </c>
      <c r="M22" s="13"/>
    </row>
    <row r="23" spans="2:13" x14ac:dyDescent="0.25">
      <c r="B23" s="12"/>
      <c r="M23" s="13"/>
    </row>
    <row r="24" spans="2:13" x14ac:dyDescent="0.25">
      <c r="B24" s="12"/>
      <c r="C24" s="15" t="s">
        <v>11</v>
      </c>
      <c r="M24" s="13"/>
    </row>
    <row r="25" spans="2:13" x14ac:dyDescent="0.25">
      <c r="B25" s="12"/>
      <c r="C25" s="15" t="s">
        <v>17</v>
      </c>
      <c r="M25" s="13"/>
    </row>
    <row r="26" spans="2:13" x14ac:dyDescent="0.25">
      <c r="B26" s="12"/>
      <c r="C26" s="15" t="s">
        <v>12</v>
      </c>
      <c r="M26" s="13"/>
    </row>
    <row r="27" spans="2:13" x14ac:dyDescent="0.25">
      <c r="B27" s="12"/>
      <c r="C27" s="15" t="s">
        <v>13</v>
      </c>
      <c r="D27" s="6"/>
      <c r="E27" s="16"/>
      <c r="M27" s="13"/>
    </row>
    <row r="28" spans="2:13" x14ac:dyDescent="0.25">
      <c r="B28" s="12"/>
      <c r="C28" s="15" t="s">
        <v>14</v>
      </c>
      <c r="M28" s="13"/>
    </row>
    <row r="29" spans="2:13" x14ac:dyDescent="0.25">
      <c r="B29" s="12"/>
      <c r="M29" s="13"/>
    </row>
    <row r="30" spans="2:13" ht="15.75" thickBot="1" x14ac:dyDescent="0.3">
      <c r="B30" s="17"/>
      <c r="C30" s="18" t="s">
        <v>21</v>
      </c>
      <c r="D30" s="19"/>
      <c r="E30" s="19"/>
      <c r="F30" s="19"/>
      <c r="G30" s="19"/>
      <c r="H30" s="19"/>
      <c r="I30" s="19"/>
      <c r="J30" s="19"/>
      <c r="K30" s="19"/>
      <c r="L30" s="19"/>
      <c r="M30" s="20"/>
    </row>
    <row r="32" spans="2:13" ht="15" customHeight="1" x14ac:dyDescent="0.25">
      <c r="B32" s="33" t="s">
        <v>20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</sheetData>
  <mergeCells count="10">
    <mergeCell ref="B32:M34"/>
    <mergeCell ref="C13:E13"/>
    <mergeCell ref="C14:E14"/>
    <mergeCell ref="C15:E15"/>
    <mergeCell ref="C12:E12"/>
    <mergeCell ref="I4:L5"/>
    <mergeCell ref="G4:H5"/>
    <mergeCell ref="C20:C21"/>
    <mergeCell ref="D20:D21"/>
    <mergeCell ref="E20:E21"/>
  </mergeCells>
  <pageMargins left="0.7" right="0.7" top="0.75" bottom="0.75" header="0.3" footer="0.3"/>
  <pageSetup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NDDOT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Sandvig, Randall D.</dc:creator>
  <cp:lastModifiedBy>Sandvig, Randall D.</cp:lastModifiedBy>
  <cp:lastPrinted>2025-02-21T12:57:27Z</cp:lastPrinted>
  <dcterms:created xsi:type="dcterms:W3CDTF">2016-02-26T22:06:42Z</dcterms:created>
  <dcterms:modified xsi:type="dcterms:W3CDTF">2025-11-17T15:10:04Z</dcterms:modified>
</cp:coreProperties>
</file>